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 defaultThemeVersion="124226"/>
  <xr:revisionPtr revIDLastSave="0" documentId="13_ncr:1_{E0CEF349-CF02-476E-A9F3-1B85961C1845}" xr6:coauthVersionLast="47" xr6:coauthVersionMax="47" xr10:uidLastSave="{00000000-0000-0000-0000-000000000000}"/>
  <bookViews>
    <workbookView xWindow="-108" yWindow="-108" windowWidth="23256" windowHeight="12456" tabRatio="901" firstSheet="1" activeTab="1" xr2:uid="{00000000-000D-0000-FFFF-FFFF00000000}"/>
  </bookViews>
  <sheets>
    <sheet name="Datos Generales" sheetId="11" state="hidden" r:id="rId1"/>
    <sheet name="Form 1 - Resumen" sheetId="10" r:id="rId2"/>
    <sheet name="Form 2 - Remuneraciones" sheetId="2" r:id="rId3"/>
    <sheet name="Form 3 - Beneficios" sheetId="4" r:id="rId4"/>
    <sheet name="Form 4 - C.D." sheetId="9" r:id="rId5"/>
    <sheet name="Form 5 - Gastos Generales" sheetId="19" r:id="rId6"/>
    <sheet name="Form 6 - Gastos Generales" sheetId="20" r:id="rId7"/>
  </sheets>
  <definedNames>
    <definedName name="_xlnm.Print_Area" localSheetId="1">'Form 1 - Resumen'!$B$2:$G$29</definedName>
    <definedName name="_xlnm.Print_Area" localSheetId="2">'Form 2 - Remuneraciones'!$B$2:$G$35</definedName>
    <definedName name="_xlnm.Print_Area" localSheetId="3">'Form 3 - Beneficios'!$B$2:$P$33</definedName>
    <definedName name="_xlnm.Print_Area" localSheetId="4">'Form 4 - C.D.'!$B$2:$G$48</definedName>
    <definedName name="_xlnm.Print_Area" localSheetId="5">'Form 5 - Gastos Generales'!$B$2:$G$18</definedName>
    <definedName name="_xlnm.Print_Area" localSheetId="6">'Form 6 - Gastos Generales'!$B$2:$H$22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0" l="1"/>
  <c r="G32" i="9"/>
  <c r="G33" i="9" s="1"/>
  <c r="B6" i="10"/>
  <c r="G12" i="20"/>
  <c r="G13" i="20" s="1"/>
  <c r="G9" i="20"/>
  <c r="E9" i="20"/>
  <c r="H9" i="20" s="1"/>
  <c r="H8" i="20"/>
  <c r="G10" i="19"/>
  <c r="G11" i="19"/>
  <c r="G12" i="19"/>
  <c r="G13" i="19"/>
  <c r="G9" i="19"/>
  <c r="G39" i="9"/>
  <c r="G31" i="9"/>
  <c r="G30" i="9"/>
  <c r="G29" i="9"/>
  <c r="G35" i="9"/>
  <c r="G26" i="9"/>
  <c r="G13" i="9"/>
  <c r="G14" i="9"/>
  <c r="G15" i="9"/>
  <c r="G16" i="9"/>
  <c r="G17" i="9"/>
  <c r="G18" i="9"/>
  <c r="G19" i="9"/>
  <c r="G20" i="9"/>
  <c r="G12" i="9"/>
  <c r="G9" i="9"/>
  <c r="G8" i="9"/>
  <c r="L31" i="4"/>
  <c r="G31" i="4"/>
  <c r="M31" i="4" s="1"/>
  <c r="L30" i="4"/>
  <c r="G30" i="4"/>
  <c r="L29" i="4"/>
  <c r="G29" i="4"/>
  <c r="M29" i="4" s="1"/>
  <c r="L28" i="4"/>
  <c r="G28" i="4"/>
  <c r="L27" i="4"/>
  <c r="G27" i="4"/>
  <c r="M27" i="4" s="1"/>
  <c r="L26" i="4"/>
  <c r="G26" i="4"/>
  <c r="L25" i="4"/>
  <c r="G25" i="4"/>
  <c r="M25" i="4" s="1"/>
  <c r="L24" i="4"/>
  <c r="G24" i="4"/>
  <c r="L23" i="4"/>
  <c r="G23" i="4"/>
  <c r="M23" i="4" s="1"/>
  <c r="L22" i="4"/>
  <c r="G22" i="4"/>
  <c r="L21" i="4"/>
  <c r="G21" i="4"/>
  <c r="M21" i="4" s="1"/>
  <c r="L20" i="4"/>
  <c r="G20" i="4"/>
  <c r="L19" i="4"/>
  <c r="G19" i="4"/>
  <c r="M19" i="4" s="1"/>
  <c r="L18" i="4"/>
  <c r="G18" i="4"/>
  <c r="H18" i="4" s="1"/>
  <c r="L17" i="4"/>
  <c r="G17" i="4"/>
  <c r="M17" i="4" s="1"/>
  <c r="L16" i="4"/>
  <c r="G16" i="4"/>
  <c r="M16" i="4" s="1"/>
  <c r="L13" i="4"/>
  <c r="G13" i="4"/>
  <c r="M13" i="4" s="1"/>
  <c r="L12" i="4"/>
  <c r="G12" i="4"/>
  <c r="M12" i="4" s="1"/>
  <c r="L11" i="4"/>
  <c r="G11" i="4"/>
  <c r="M11" i="4" s="1"/>
  <c r="L10" i="4"/>
  <c r="G10" i="4"/>
  <c r="M10" i="4" s="1"/>
  <c r="L9" i="4"/>
  <c r="G9" i="4"/>
  <c r="M9" i="4" s="1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3" i="2"/>
  <c r="G12" i="2"/>
  <c r="G11" i="2"/>
  <c r="G10" i="2"/>
  <c r="G9" i="2"/>
  <c r="G14" i="20" l="1"/>
  <c r="H14" i="20" s="1"/>
  <c r="H13" i="20"/>
  <c r="H12" i="20"/>
  <c r="G21" i="9"/>
  <c r="M26" i="4"/>
  <c r="K26" i="4"/>
  <c r="J26" i="4"/>
  <c r="I26" i="4"/>
  <c r="M20" i="4"/>
  <c r="K20" i="4"/>
  <c r="J20" i="4"/>
  <c r="I20" i="4"/>
  <c r="H26" i="4"/>
  <c r="H20" i="4"/>
  <c r="P20" i="4" s="1"/>
  <c r="M28" i="4"/>
  <c r="K28" i="4"/>
  <c r="J28" i="4"/>
  <c r="I28" i="4"/>
  <c r="H28" i="4"/>
  <c r="P28" i="4" s="1"/>
  <c r="M22" i="4"/>
  <c r="K22" i="4"/>
  <c r="J22" i="4"/>
  <c r="I22" i="4"/>
  <c r="H22" i="4"/>
  <c r="M30" i="4"/>
  <c r="K30" i="4"/>
  <c r="J30" i="4"/>
  <c r="I30" i="4"/>
  <c r="H30" i="4"/>
  <c r="P30" i="4" s="1"/>
  <c r="M24" i="4"/>
  <c r="K24" i="4"/>
  <c r="J24" i="4"/>
  <c r="I24" i="4"/>
  <c r="M18" i="4"/>
  <c r="K18" i="4"/>
  <c r="J18" i="4"/>
  <c r="I18" i="4"/>
  <c r="P18" i="4" s="1"/>
  <c r="H24" i="4"/>
  <c r="H17" i="4"/>
  <c r="H19" i="4"/>
  <c r="H21" i="4"/>
  <c r="H23" i="4"/>
  <c r="H25" i="4"/>
  <c r="H27" i="4"/>
  <c r="H29" i="4"/>
  <c r="H31" i="4"/>
  <c r="I17" i="4"/>
  <c r="I19" i="4"/>
  <c r="I21" i="4"/>
  <c r="I23" i="4"/>
  <c r="I25" i="4"/>
  <c r="I27" i="4"/>
  <c r="I29" i="4"/>
  <c r="I31" i="4"/>
  <c r="J17" i="4"/>
  <c r="J19" i="4"/>
  <c r="J21" i="4"/>
  <c r="J23" i="4"/>
  <c r="J25" i="4"/>
  <c r="J27" i="4"/>
  <c r="J29" i="4"/>
  <c r="J31" i="4"/>
  <c r="K17" i="4"/>
  <c r="K19" i="4"/>
  <c r="K21" i="4"/>
  <c r="K23" i="4"/>
  <c r="K25" i="4"/>
  <c r="K27" i="4"/>
  <c r="K29" i="4"/>
  <c r="K31" i="4"/>
  <c r="H16" i="4"/>
  <c r="I16" i="4"/>
  <c r="J16" i="4"/>
  <c r="K16" i="4"/>
  <c r="H10" i="4"/>
  <c r="H12" i="4"/>
  <c r="I10" i="4"/>
  <c r="I12" i="4"/>
  <c r="J10" i="4"/>
  <c r="J12" i="4"/>
  <c r="K10" i="4"/>
  <c r="K12" i="4"/>
  <c r="H9" i="4"/>
  <c r="H11" i="4"/>
  <c r="H13" i="4"/>
  <c r="I9" i="4"/>
  <c r="I11" i="4"/>
  <c r="I13" i="4"/>
  <c r="J9" i="4"/>
  <c r="J11" i="4"/>
  <c r="J13" i="4"/>
  <c r="K9" i="4"/>
  <c r="K11" i="4"/>
  <c r="K13" i="4"/>
  <c r="G32" i="2"/>
  <c r="G14" i="2"/>
  <c r="P26" i="4" l="1"/>
  <c r="P22" i="4"/>
  <c r="P31" i="4"/>
  <c r="P29" i="4"/>
  <c r="P27" i="4"/>
  <c r="P25" i="4"/>
  <c r="P23" i="4"/>
  <c r="P21" i="4"/>
  <c r="P19" i="4"/>
  <c r="P17" i="4"/>
  <c r="P24" i="4"/>
  <c r="P16" i="4"/>
  <c r="P13" i="4"/>
  <c r="P11" i="4"/>
  <c r="P9" i="4"/>
  <c r="P12" i="4"/>
  <c r="P10" i="4"/>
  <c r="F33" i="2"/>
  <c r="D35" i="4"/>
  <c r="B3" i="20"/>
  <c r="B3" i="19"/>
  <c r="B3" i="9"/>
  <c r="B3" i="4"/>
  <c r="B3" i="2"/>
  <c r="H16" i="20"/>
  <c r="F21" i="20" s="1"/>
  <c r="F20" i="20"/>
  <c r="G22" i="10" s="1"/>
  <c r="G17" i="19"/>
  <c r="G41" i="9"/>
  <c r="G18" i="10" s="1"/>
  <c r="G37" i="9"/>
  <c r="G17" i="10" s="1"/>
  <c r="P32" i="4" l="1"/>
  <c r="P14" i="4"/>
  <c r="G11" i="10"/>
  <c r="G21" i="10"/>
  <c r="G20" i="10" s="1"/>
  <c r="F19" i="20"/>
  <c r="F22" i="20" s="1"/>
  <c r="L33" i="4" l="1"/>
  <c r="G10" i="9"/>
  <c r="G13" i="10" s="1"/>
  <c r="G24" i="9"/>
  <c r="G48" i="9"/>
  <c r="G14" i="10" l="1"/>
  <c r="G16" i="10"/>
  <c r="G27" i="9"/>
  <c r="G15" i="10" s="1"/>
  <c r="G19" i="10"/>
  <c r="G12" i="10" l="1"/>
  <c r="G10" i="10" l="1"/>
  <c r="G24" i="10" l="1"/>
  <c r="G23" i="10" s="1"/>
  <c r="G25" i="10" s="1"/>
</calcChain>
</file>

<file path=xl/sharedStrings.xml><?xml version="1.0" encoding="utf-8"?>
<sst xmlns="http://schemas.openxmlformats.org/spreadsheetml/2006/main" count="214" uniqueCount="148">
  <si>
    <t>TOTAL</t>
  </si>
  <si>
    <t>DOLARES</t>
  </si>
  <si>
    <t>Cantidad</t>
  </si>
  <si>
    <t xml:space="preserve">Tiempo Previsto </t>
  </si>
  <si>
    <t>Sueldo</t>
  </si>
  <si>
    <t>Meses</t>
  </si>
  <si>
    <t>Mensual</t>
  </si>
  <si>
    <t>Total</t>
  </si>
  <si>
    <t>T./Part.</t>
  </si>
  <si>
    <t>IECE</t>
  </si>
  <si>
    <t>SECAP</t>
  </si>
  <si>
    <t>IESS/S. camp</t>
  </si>
  <si>
    <t>Vacaciones</t>
  </si>
  <si>
    <t>14avo. S.</t>
  </si>
  <si>
    <t>13avo. S.</t>
  </si>
  <si>
    <t>Total Cargas</t>
  </si>
  <si>
    <t>CONCEPTO</t>
  </si>
  <si>
    <t xml:space="preserve">VALOR </t>
  </si>
  <si>
    <t>UNIT. DOLARES</t>
  </si>
  <si>
    <t>A)   Remuneraciones</t>
  </si>
  <si>
    <t>Sub-Total A.1)  Personal Directivo y Técnico:</t>
  </si>
  <si>
    <t>Sub-Total A.2)  Personal Auxiliar y Administrativo:</t>
  </si>
  <si>
    <t>TOTAL REMUNERACIONES</t>
  </si>
  <si>
    <t>B)   Beneficios y Cargas Sociales</t>
  </si>
  <si>
    <t>Descripción</t>
  </si>
  <si>
    <t>B.1)  Personal Directivo y Técnico</t>
  </si>
  <si>
    <t>Sueldo Mensual</t>
  </si>
  <si>
    <t>Sub-Total B.1)   Personal Directivo y Técnico :</t>
  </si>
  <si>
    <t>Sub-Total B.2)   Personal Auxiliar y Administrativo :</t>
  </si>
  <si>
    <t>UNIDAD</t>
  </si>
  <si>
    <t>B.2)  Personal Auxiliar y Administrativo</t>
  </si>
  <si>
    <t>CANTIDAD</t>
  </si>
  <si>
    <t>TOTAL  BENEFICIOS Y CARGAS SOCIALES</t>
  </si>
  <si>
    <t>DESCRIPCIÓN</t>
  </si>
  <si>
    <t>Valor en Dólares ($)</t>
  </si>
  <si>
    <t>Remuneraciones</t>
  </si>
  <si>
    <t>Beneficios y cargas sociales</t>
  </si>
  <si>
    <t>Viajes y Viáticos</t>
  </si>
  <si>
    <t xml:space="preserve">Total  Viajes y Viáticos:  </t>
  </si>
  <si>
    <t xml:space="preserve">Total  Servicios:  </t>
  </si>
  <si>
    <t xml:space="preserve">Total  Arrendamientos:  </t>
  </si>
  <si>
    <t xml:space="preserve">Total  Equipos e Instalaciones:  </t>
  </si>
  <si>
    <t xml:space="preserve">Total  Suministro:  </t>
  </si>
  <si>
    <t xml:space="preserve">Total  Reproducciones:  </t>
  </si>
  <si>
    <t xml:space="preserve">Total  Subcontratos:  </t>
  </si>
  <si>
    <t>DESAHUSIO
25%/12</t>
  </si>
  <si>
    <t>PRESUPUESTO REFERENCIAL</t>
  </si>
  <si>
    <t>plazo:</t>
  </si>
  <si>
    <t>TIEMPO (mes)</t>
  </si>
  <si>
    <t>Subcontratos y servicios varios</t>
  </si>
  <si>
    <t>Arrendamientos y alquileres de vehículos</t>
  </si>
  <si>
    <t>Arrendamientos y alquileres de equipos e instalaciones</t>
  </si>
  <si>
    <t>Suministros y materiales</t>
  </si>
  <si>
    <t>Reproducciones, ediciones y publicaciones</t>
  </si>
  <si>
    <t>Otros</t>
  </si>
  <si>
    <t>1. COSTOS DIRECTOS</t>
  </si>
  <si>
    <t>Sueldos, salarios y beneficios o cargas sociales del personal directivo y administrativo que desarrolle su actividad de manera permanente en la consultora</t>
  </si>
  <si>
    <t>Arrendamientos y alquileres o depreciación y mantenimiento y operación de instalaciones y equipos, utilizados en forma permanente para el desarrollo de sus actividades</t>
  </si>
  <si>
    <t>C)  Viajes y Viáticos</t>
  </si>
  <si>
    <t>E) Arrendamientos y alquileres de vehículos</t>
  </si>
  <si>
    <t>F) Arrendamientos y alquileres de equipos e instalaciones</t>
  </si>
  <si>
    <t>G)  Suministros y materiales</t>
  </si>
  <si>
    <t>H)  Reproducciones, ediciones y publicaciones</t>
  </si>
  <si>
    <t>ANEXO DE COSTOS DIRECTOS</t>
  </si>
  <si>
    <t>I)  Otros</t>
  </si>
  <si>
    <t>A.1)  Personal Técnico Principal</t>
  </si>
  <si>
    <t>A.2)  Personal técnico Auxiliar</t>
  </si>
  <si>
    <t>ANEXO DE GASTOS GENERALES</t>
  </si>
  <si>
    <t>Mes</t>
  </si>
  <si>
    <t>Participación</t>
  </si>
  <si>
    <t>L) Arrendamientos y Alquileres</t>
  </si>
  <si>
    <t>% imputado al proyecto</t>
  </si>
  <si>
    <t>M) Depreciación, mantenimiento y operación de instalaciones y equipos</t>
  </si>
  <si>
    <t>Sub total L</t>
  </si>
  <si>
    <t>Sub total M</t>
  </si>
  <si>
    <t>Sub total K</t>
  </si>
  <si>
    <t>K) Personal generador de gastos generales</t>
  </si>
  <si>
    <t>TOTAL GASTOS GENERALES</t>
  </si>
  <si>
    <t>% de utilidad (respecto a los costos directos)</t>
  </si>
  <si>
    <t>Objeto Consultoria:</t>
  </si>
  <si>
    <t>Plazo (días):</t>
  </si>
  <si>
    <t>Plazo (meses):</t>
  </si>
  <si>
    <t>Total  Otros :</t>
  </si>
  <si>
    <t>D1) Subcontratos</t>
  </si>
  <si>
    <t>D2) Servicios varios</t>
  </si>
  <si>
    <t>2. COSTOS INDIRECTOS O GASTOS GENERALES</t>
  </si>
  <si>
    <t>3. UTILIDAD EMPRESARIAL (Solo aplicable para personas jurídicas)</t>
  </si>
  <si>
    <t>K) Personal generador de gastos generales (Gastos de carácter permanente relacionados con su organización profesional)</t>
  </si>
  <si>
    <t>FR</t>
  </si>
  <si>
    <t>470/12</t>
  </si>
  <si>
    <t>GOBIERNO AUTÓNOMO DESCENTRALIZADO ILUSTRE MUNICIPALIDAD DEL CANTÓN DAULE</t>
  </si>
  <si>
    <t xml:space="preserve">CÁLCULO DEL PRESUPUESTO REFERENCIAL </t>
  </si>
  <si>
    <t>"CONTRATACIÓN DE CONSULTORÍA ESPECIALIZADA PARA LA ELABORACIÓN DE UN PLAN MAESTRO VIAL Y DESARROLLO HIDRAULICO-SANITARIO DE LAS ZONAS URBANAS DEL CANTÓN DAULE COMO PLAN DE DESARROLLO COMPLEMENTARIO"</t>
  </si>
  <si>
    <t>Director de proyecto</t>
  </si>
  <si>
    <t>Especialista vial</t>
  </si>
  <si>
    <t>Especialista en Tráfico</t>
  </si>
  <si>
    <t>Especialista Hidrológico - Hidráulico</t>
  </si>
  <si>
    <t>Especialista en costos y programación</t>
  </si>
  <si>
    <t>Ing. Auxiliar Vial</t>
  </si>
  <si>
    <t>Ing. Auxiliar de Tráfico</t>
  </si>
  <si>
    <t>Ing. Auxiliar Hidráulico</t>
  </si>
  <si>
    <t>Ing. Auxiliar Sanitario AA.PP</t>
  </si>
  <si>
    <t>Ing. Auxiliar Sanitario AA.SS.</t>
  </si>
  <si>
    <t>Ing. Auxiliar Sanitario AA.LL.</t>
  </si>
  <si>
    <t>Asesor Geólogo-Geotécnico</t>
  </si>
  <si>
    <t>Asesor Estructural</t>
  </si>
  <si>
    <t>Asesor Eléctrico</t>
  </si>
  <si>
    <t>Asesor Mecánico</t>
  </si>
  <si>
    <t>Abogado</t>
  </si>
  <si>
    <t>Economista</t>
  </si>
  <si>
    <t>Coordinador Técnico</t>
  </si>
  <si>
    <t>Ingeniero de Campo</t>
  </si>
  <si>
    <t>Especialista Social</t>
  </si>
  <si>
    <t>Dibujantes</t>
  </si>
  <si>
    <t>Personal Directivo y técnico principal</t>
  </si>
  <si>
    <t>Personal técnico auxiliar</t>
  </si>
  <si>
    <t>Calicatas de cielo abierto, incluye ensayos de clasificación, compactación</t>
  </si>
  <si>
    <t>Aforo y estudio de tráfico en los puntos de conflicto en las Intersecciones de alto tránsito vehicular</t>
  </si>
  <si>
    <t>Apertura de trocha y caminos para trabajos de campo</t>
  </si>
  <si>
    <t>Perforaciones en suelo</t>
  </si>
  <si>
    <t>Levantamiento aerofotográmetrico para anteproyecto (escala 1:5000)</t>
  </si>
  <si>
    <t>Levantamiento Topográfico para catastro hidrosanitario</t>
  </si>
  <si>
    <t>Pruebas de Calidad de Agua en PTAR</t>
  </si>
  <si>
    <t>Pruebas de Calidad de Agua en Cuerpos Receptores</t>
  </si>
  <si>
    <t>Informe del Componente Ambiental</t>
  </si>
  <si>
    <t>U</t>
  </si>
  <si>
    <t>Gbl</t>
  </si>
  <si>
    <t>ml</t>
  </si>
  <si>
    <t>Ha</t>
  </si>
  <si>
    <t>u</t>
  </si>
  <si>
    <t>Vehículo (Camioneta o SUV, Alquiler o costo devengado. Incl. Mantenimientos y combustible)</t>
  </si>
  <si>
    <t>u-mes</t>
  </si>
  <si>
    <t>Arrendamiento de oficina</t>
  </si>
  <si>
    <t>Equipos de computación</t>
  </si>
  <si>
    <t>Impresora/copiadora</t>
  </si>
  <si>
    <t>Suministros</t>
  </si>
  <si>
    <t>Reproducciones</t>
  </si>
  <si>
    <t>Gerente General</t>
  </si>
  <si>
    <t>Contador/a</t>
  </si>
  <si>
    <t>Secretaria</t>
  </si>
  <si>
    <t>Conserje</t>
  </si>
  <si>
    <t>Mensajero</t>
  </si>
  <si>
    <t>Oficina general</t>
  </si>
  <si>
    <t xml:space="preserve">Servicios básicos para oficina </t>
  </si>
  <si>
    <t>Mantenimiento otros vehículos empresas</t>
  </si>
  <si>
    <t>Equipos de impresión (depreciación)</t>
  </si>
  <si>
    <t>Equipos de computo (depreciación)</t>
  </si>
  <si>
    <t>Alquiler de equipo no tripulado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</si>
</sst>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&quot;$&quot;\ * #,##0.00_);_(&quot;$&quot;\ * \(#,##0.00\);_(&quot;$&quot;\ * &quot;-&quot;??_);_(@_)"/>
    <numFmt numFmtId="165" formatCode="_-* #,##0\ _P_t_s_-;\-* #,##0\ _P_t_s_-;_-* &quot;-&quot;\ _P_t_s_-;_-@_-"/>
    <numFmt numFmtId="166" formatCode="&quot;$&quot;\ \ #,##0.00"/>
    <numFmt numFmtId="167" formatCode="_-* #,##0.00\ [$€]_-;\-* #,##0.00\ [$€]_-;_-* &quot;-&quot;??\ [$€]_-;_-@_-"/>
    <numFmt numFmtId="168" formatCode="&quot;$&quot;#,##0.00"/>
    <numFmt numFmtId="169" formatCode="#,##0.00_ ;\-#,##0.00\ "/>
    <numFmt numFmtId="170" formatCode="0\ &quot;días&quot;"/>
    <numFmt numFmtId="171" formatCode="&quot;$&quot;#,##0.00;&quot;$&quot;\-#,##0.00;&quot;-&quot;#,###"/>
    <numFmt numFmtId="172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9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172" fontId="7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</cellStyleXfs>
  <cellXfs count="172">
    <xf numFmtId="0" fontId="0" fillId="0" borderId="0" xfId="0"/>
    <xf numFmtId="0" fontId="9" fillId="0" borderId="0" xfId="0" applyFont="1"/>
    <xf numFmtId="4" fontId="9" fillId="0" borderId="0" xfId="0" applyNumberFormat="1" applyFont="1"/>
    <xf numFmtId="10" fontId="9" fillId="0" borderId="0" xfId="14" applyNumberFormat="1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8" applyFont="1" applyAlignment="1">
      <alignment vertical="center"/>
    </xf>
    <xf numFmtId="4" fontId="9" fillId="0" borderId="0" xfId="0" applyNumberFormat="1" applyFont="1" applyAlignment="1">
      <alignment vertical="center"/>
    </xf>
    <xf numFmtId="10" fontId="9" fillId="0" borderId="0" xfId="14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69" fontId="9" fillId="0" borderId="0" xfId="0" applyNumberFormat="1" applyFont="1"/>
    <xf numFmtId="0" fontId="12" fillId="0" borderId="0" xfId="0" applyFont="1"/>
    <xf numFmtId="0" fontId="6" fillId="0" borderId="2" xfId="10" applyFont="1" applyBorder="1" applyAlignment="1">
      <alignment vertical="center"/>
    </xf>
    <xf numFmtId="166" fontId="6" fillId="0" borderId="2" xfId="3" applyNumberFormat="1" applyFont="1" applyBorder="1" applyAlignment="1">
      <alignment vertical="center"/>
    </xf>
    <xf numFmtId="166" fontId="5" fillId="0" borderId="2" xfId="3" applyNumberFormat="1" applyFont="1" applyBorder="1" applyAlignment="1">
      <alignment vertical="center"/>
    </xf>
    <xf numFmtId="166" fontId="9" fillId="0" borderId="0" xfId="0" applyNumberFormat="1" applyFont="1"/>
    <xf numFmtId="0" fontId="12" fillId="0" borderId="0" xfId="0" applyFont="1" applyAlignment="1">
      <alignment horizontal="center" vertical="center"/>
    </xf>
    <xf numFmtId="170" fontId="12" fillId="0" borderId="0" xfId="0" applyNumberFormat="1" applyFont="1" applyAlignment="1">
      <alignment horizontal="center" vertical="center"/>
    </xf>
    <xf numFmtId="166" fontId="6" fillId="0" borderId="2" xfId="5" applyNumberFormat="1" applyFont="1" applyBorder="1" applyAlignment="1">
      <alignment vertical="center"/>
    </xf>
    <xf numFmtId="9" fontId="6" fillId="0" borderId="2" xfId="11" applyNumberFormat="1" applyFont="1" applyBorder="1" applyAlignment="1">
      <alignment horizontal="center" vertical="center"/>
    </xf>
    <xf numFmtId="0" fontId="6" fillId="0" borderId="0" xfId="11" applyFont="1"/>
    <xf numFmtId="0" fontId="5" fillId="0" borderId="3" xfId="12" applyFont="1" applyBorder="1" applyAlignment="1">
      <alignment horizontal="right" vertical="center"/>
    </xf>
    <xf numFmtId="166" fontId="5" fillId="0" borderId="2" xfId="5" applyNumberFormat="1" applyFont="1" applyBorder="1" applyAlignment="1">
      <alignment vertical="center"/>
    </xf>
    <xf numFmtId="166" fontId="5" fillId="2" borderId="2" xfId="6" applyNumberFormat="1" applyFont="1" applyFill="1" applyBorder="1" applyAlignment="1">
      <alignment horizontal="right" vertical="center"/>
    </xf>
    <xf numFmtId="0" fontId="6" fillId="0" borderId="2" xfId="13" applyFont="1" applyBorder="1" applyAlignment="1">
      <alignment horizontal="left" vertical="center" wrapText="1"/>
    </xf>
    <xf numFmtId="0" fontId="6" fillId="0" borderId="2" xfId="13" applyFont="1" applyBorder="1" applyAlignment="1">
      <alignment horizontal="center" vertical="center"/>
    </xf>
    <xf numFmtId="2" fontId="6" fillId="0" borderId="2" xfId="13" applyNumberFormat="1" applyFont="1" applyBorder="1" applyAlignment="1">
      <alignment horizontal="center" vertical="center"/>
    </xf>
    <xf numFmtId="166" fontId="6" fillId="0" borderId="2" xfId="6" applyNumberFormat="1" applyFont="1" applyBorder="1" applyAlignment="1">
      <alignment horizontal="right" vertical="center"/>
    </xf>
    <xf numFmtId="0" fontId="6" fillId="0" borderId="2" xfId="13" applyFont="1" applyBorder="1" applyAlignment="1">
      <alignment horizontal="left" vertical="center"/>
    </xf>
    <xf numFmtId="4" fontId="6" fillId="0" borderId="2" xfId="13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8" fontId="9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2" xfId="13" applyFont="1" applyBorder="1" applyAlignment="1">
      <alignment vertical="center"/>
    </xf>
    <xf numFmtId="166" fontId="6" fillId="2" borderId="2" xfId="6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2" fillId="3" borderId="6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1" fontId="6" fillId="0" borderId="9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171" fontId="6" fillId="0" borderId="9" xfId="0" applyNumberFormat="1" applyFont="1" applyBorder="1" applyAlignment="1">
      <alignment horizontal="right" vertical="center"/>
    </xf>
    <xf numFmtId="171" fontId="5" fillId="3" borderId="10" xfId="0" applyNumberFormat="1" applyFont="1" applyFill="1" applyBorder="1" applyAlignment="1">
      <alignment vertical="center"/>
    </xf>
    <xf numFmtId="166" fontId="6" fillId="0" borderId="2" xfId="7" applyNumberFormat="1" applyFont="1" applyBorder="1" applyAlignment="1">
      <alignment horizontal="right" vertical="center"/>
    </xf>
    <xf numFmtId="0" fontId="6" fillId="0" borderId="2" xfId="10" applyFont="1" applyBorder="1" applyAlignment="1">
      <alignment horizontal="centerContinuous" vertical="center"/>
    </xf>
    <xf numFmtId="166" fontId="6" fillId="0" borderId="11" xfId="7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9" fontId="6" fillId="0" borderId="2" xfId="10" applyNumberFormat="1" applyFont="1" applyBorder="1" applyAlignment="1">
      <alignment horizontal="center" vertical="center"/>
    </xf>
    <xf numFmtId="166" fontId="6" fillId="0" borderId="2" xfId="7" applyNumberFormat="1" applyFont="1" applyFill="1" applyBorder="1" applyAlignment="1">
      <alignment horizontal="right" vertical="center"/>
    </xf>
    <xf numFmtId="9" fontId="6" fillId="0" borderId="2" xfId="14" applyFont="1" applyBorder="1" applyAlignment="1">
      <alignment horizontal="center" vertical="center"/>
    </xf>
    <xf numFmtId="0" fontId="5" fillId="0" borderId="2" xfId="13" applyFont="1" applyBorder="1" applyAlignment="1">
      <alignment horizontal="center" vertical="center"/>
    </xf>
    <xf numFmtId="1" fontId="6" fillId="0" borderId="2" xfId="13" applyNumberFormat="1" applyFont="1" applyBorder="1" applyAlignment="1">
      <alignment horizontal="center" vertical="center"/>
    </xf>
    <xf numFmtId="166" fontId="5" fillId="0" borderId="2" xfId="3" applyNumberFormat="1" applyFont="1" applyFill="1" applyBorder="1" applyAlignment="1">
      <alignment vertical="center"/>
    </xf>
    <xf numFmtId="0" fontId="6" fillId="5" borderId="2" xfId="11" applyFont="1" applyFill="1" applyBorder="1" applyAlignment="1">
      <alignment vertical="center"/>
    </xf>
    <xf numFmtId="0" fontId="6" fillId="5" borderId="2" xfId="11" applyFont="1" applyFill="1" applyBorder="1" applyAlignment="1">
      <alignment horizontal="center" vertical="center"/>
    </xf>
    <xf numFmtId="9" fontId="6" fillId="5" borderId="2" xfId="11" applyNumberFormat="1" applyFont="1" applyFill="1" applyBorder="1" applyAlignment="1">
      <alignment horizontal="center" vertical="center"/>
    </xf>
    <xf numFmtId="4" fontId="6" fillId="0" borderId="2" xfId="10" applyNumberFormat="1" applyFont="1" applyBorder="1" applyAlignment="1">
      <alignment horizontal="center" vertical="center"/>
    </xf>
    <xf numFmtId="4" fontId="6" fillId="5" borderId="2" xfId="10" applyNumberFormat="1" applyFont="1" applyFill="1" applyBorder="1" applyAlignment="1">
      <alignment horizontal="center" vertical="center"/>
    </xf>
    <xf numFmtId="164" fontId="9" fillId="0" borderId="0" xfId="8" applyFont="1"/>
    <xf numFmtId="164" fontId="9" fillId="0" borderId="0" xfId="8" applyFont="1" applyFill="1" applyAlignment="1">
      <alignment vertical="center"/>
    </xf>
    <xf numFmtId="0" fontId="9" fillId="0" borderId="0" xfId="0" applyFont="1" applyAlignment="1">
      <alignment vertical="center" wrapText="1"/>
    </xf>
    <xf numFmtId="171" fontId="5" fillId="6" borderId="7" xfId="0" applyNumberFormat="1" applyFont="1" applyFill="1" applyBorder="1" applyAlignment="1">
      <alignment vertical="center"/>
    </xf>
    <xf numFmtId="0" fontId="5" fillId="6" borderId="2" xfId="10" applyFont="1" applyFill="1" applyBorder="1" applyAlignment="1">
      <alignment horizontal="centerContinuous" vertical="center"/>
    </xf>
    <xf numFmtId="0" fontId="5" fillId="6" borderId="2" xfId="10" applyFont="1" applyFill="1" applyBorder="1" applyAlignment="1">
      <alignment horizontal="center" vertical="center"/>
    </xf>
    <xf numFmtId="0" fontId="5" fillId="6" borderId="2" xfId="12" applyFont="1" applyFill="1" applyBorder="1" applyAlignment="1">
      <alignment horizontal="center"/>
    </xf>
    <xf numFmtId="0" fontId="5" fillId="6" borderId="5" xfId="12" applyFont="1" applyFill="1" applyBorder="1" applyAlignment="1">
      <alignment horizontal="center" vertical="center" wrapText="1"/>
    </xf>
    <xf numFmtId="10" fontId="5" fillId="6" borderId="2" xfId="12" applyNumberFormat="1" applyFont="1" applyFill="1" applyBorder="1" applyAlignment="1">
      <alignment horizontal="center"/>
    </xf>
    <xf numFmtId="10" fontId="5" fillId="6" borderId="11" xfId="12" applyNumberFormat="1" applyFont="1" applyFill="1" applyBorder="1" applyAlignment="1">
      <alignment horizontal="center" vertical="center"/>
    </xf>
    <xf numFmtId="0" fontId="5" fillId="6" borderId="2" xfId="13" applyFont="1" applyFill="1" applyBorder="1" applyAlignment="1">
      <alignment horizontal="center" vertical="center"/>
    </xf>
    <xf numFmtId="0" fontId="5" fillId="6" borderId="2" xfId="10" applyFont="1" applyFill="1" applyBorder="1" applyAlignment="1">
      <alignment horizontal="center" vertical="center" wrapText="1"/>
    </xf>
    <xf numFmtId="0" fontId="5" fillId="6" borderId="4" xfId="10" applyFont="1" applyFill="1" applyBorder="1" applyAlignment="1">
      <alignment vertical="center"/>
    </xf>
    <xf numFmtId="0" fontId="5" fillId="6" borderId="1" xfId="10" applyFont="1" applyFill="1" applyBorder="1" applyAlignment="1">
      <alignment vertical="center"/>
    </xf>
    <xf numFmtId="0" fontId="5" fillId="6" borderId="1" xfId="10" applyFont="1" applyFill="1" applyBorder="1" applyAlignment="1">
      <alignment horizontal="center" vertical="center"/>
    </xf>
    <xf numFmtId="166" fontId="5" fillId="6" borderId="3" xfId="10" applyNumberFormat="1" applyFont="1" applyFill="1" applyBorder="1" applyAlignment="1">
      <alignment vertical="center"/>
    </xf>
    <xf numFmtId="0" fontId="5" fillId="6" borderId="5" xfId="13" applyFont="1" applyFill="1" applyBorder="1" applyAlignment="1">
      <alignment horizontal="center" vertical="center"/>
    </xf>
    <xf numFmtId="166" fontId="5" fillId="6" borderId="1" xfId="10" applyNumberFormat="1" applyFont="1" applyFill="1" applyBorder="1" applyAlignment="1">
      <alignment horizontal="center" vertical="center"/>
    </xf>
    <xf numFmtId="0" fontId="5" fillId="6" borderId="3" xfId="10" applyFont="1" applyFill="1" applyBorder="1" applyAlignment="1">
      <alignment vertical="center"/>
    </xf>
    <xf numFmtId="10" fontId="9" fillId="4" borderId="1" xfId="14" applyNumberFormat="1" applyFont="1" applyFill="1" applyBorder="1" applyAlignment="1">
      <alignment vertical="center"/>
    </xf>
    <xf numFmtId="166" fontId="6" fillId="0" borderId="2" xfId="6" applyNumberFormat="1" applyFont="1" applyFill="1" applyBorder="1" applyAlignment="1">
      <alignment horizontal="right" vertical="center"/>
    </xf>
    <xf numFmtId="166" fontId="6" fillId="0" borderId="2" xfId="3" applyNumberFormat="1" applyFont="1" applyFill="1" applyBorder="1" applyAlignment="1">
      <alignment vertical="center"/>
    </xf>
    <xf numFmtId="166" fontId="6" fillId="0" borderId="2" xfId="4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164" fontId="6" fillId="0" borderId="2" xfId="9" applyFont="1" applyFill="1" applyBorder="1" applyAlignment="1">
      <alignment vertical="center"/>
    </xf>
    <xf numFmtId="1" fontId="6" fillId="0" borderId="2" xfId="10" applyNumberFormat="1" applyFont="1" applyBorder="1" applyAlignment="1">
      <alignment horizontal="centerContinuous" vertical="center"/>
    </xf>
    <xf numFmtId="0" fontId="6" fillId="0" borderId="2" xfId="11" applyFont="1" applyBorder="1" applyAlignment="1">
      <alignment vertical="center"/>
    </xf>
    <xf numFmtId="0" fontId="13" fillId="0" borderId="2" xfId="11" applyFont="1" applyBorder="1" applyAlignment="1">
      <alignment vertical="center" wrapText="1"/>
    </xf>
    <xf numFmtId="0" fontId="13" fillId="0" borderId="2" xfId="11" applyFont="1" applyBorder="1" applyAlignment="1">
      <alignment horizontal="center" vertical="center"/>
    </xf>
    <xf numFmtId="0" fontId="13" fillId="0" borderId="2" xfId="10" applyFont="1" applyBorder="1" applyAlignment="1">
      <alignment horizontal="centerContinuous" vertical="center"/>
    </xf>
    <xf numFmtId="0" fontId="13" fillId="4" borderId="2" xfId="11" applyFont="1" applyFill="1" applyBorder="1" applyAlignment="1">
      <alignment vertical="center" wrapText="1"/>
    </xf>
    <xf numFmtId="0" fontId="13" fillId="4" borderId="2" xfId="1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6" fillId="0" borderId="11" xfId="13" applyFont="1" applyBorder="1" applyAlignment="1">
      <alignment horizontal="left" vertical="center"/>
    </xf>
    <xf numFmtId="0" fontId="6" fillId="0" borderId="11" xfId="13" applyFont="1" applyBorder="1" applyAlignment="1">
      <alignment horizontal="center" vertical="center"/>
    </xf>
    <xf numFmtId="4" fontId="6" fillId="0" borderId="11" xfId="13" applyNumberFormat="1" applyFont="1" applyBorder="1" applyAlignment="1">
      <alignment horizontal="center" vertical="center"/>
    </xf>
    <xf numFmtId="9" fontId="6" fillId="0" borderId="11" xfId="14" applyFont="1" applyBorder="1" applyAlignment="1">
      <alignment horizontal="center" vertical="center"/>
    </xf>
    <xf numFmtId="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6" borderId="8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8" fillId="6" borderId="8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16" xfId="0" applyFont="1" applyFill="1" applyBorder="1" applyAlignment="1">
      <alignment horizontal="right" vertical="center"/>
    </xf>
    <xf numFmtId="0" fontId="5" fillId="3" borderId="17" xfId="0" applyFont="1" applyFill="1" applyBorder="1" applyAlignment="1">
      <alignment horizontal="right" vertical="center"/>
    </xf>
    <xf numFmtId="0" fontId="12" fillId="3" borderId="12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4" borderId="0" xfId="0" applyFont="1" applyFill="1" applyAlignment="1">
      <alignment horizontal="left"/>
    </xf>
    <xf numFmtId="0" fontId="5" fillId="6" borderId="4" xfId="10" applyFont="1" applyFill="1" applyBorder="1" applyAlignment="1">
      <alignment horizontal="center" vertical="center"/>
    </xf>
    <xf numFmtId="0" fontId="5" fillId="6" borderId="3" xfId="1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6" fontId="5" fillId="0" borderId="2" xfId="10" applyNumberFormat="1" applyFont="1" applyBorder="1" applyAlignment="1">
      <alignment horizontal="center" vertical="center"/>
    </xf>
    <xf numFmtId="166" fontId="5" fillId="0" borderId="2" xfId="3" applyNumberFormat="1" applyFont="1" applyBorder="1" applyAlignment="1">
      <alignment horizontal="center" vertical="center"/>
    </xf>
    <xf numFmtId="0" fontId="5" fillId="6" borderId="5" xfId="10" applyFont="1" applyFill="1" applyBorder="1" applyAlignment="1">
      <alignment horizontal="center" vertical="center"/>
    </xf>
    <xf numFmtId="0" fontId="5" fillId="6" borderId="11" xfId="10" applyFont="1" applyFill="1" applyBorder="1" applyAlignment="1">
      <alignment horizontal="center" vertical="center"/>
    </xf>
    <xf numFmtId="0" fontId="5" fillId="6" borderId="18" xfId="10" applyFont="1" applyFill="1" applyBorder="1" applyAlignment="1">
      <alignment horizontal="center" vertical="center"/>
    </xf>
    <xf numFmtId="0" fontId="5" fillId="6" borderId="19" xfId="10" applyFont="1" applyFill="1" applyBorder="1" applyAlignment="1">
      <alignment horizontal="center" vertical="center"/>
    </xf>
    <xf numFmtId="0" fontId="5" fillId="0" borderId="4" xfId="10" applyFont="1" applyBorder="1" applyAlignment="1">
      <alignment horizontal="left" vertical="center"/>
    </xf>
    <xf numFmtId="0" fontId="5" fillId="0" borderId="1" xfId="10" applyFont="1" applyBorder="1" applyAlignment="1">
      <alignment horizontal="left" vertical="center"/>
    </xf>
    <xf numFmtId="0" fontId="5" fillId="0" borderId="3" xfId="10" applyFont="1" applyBorder="1" applyAlignment="1">
      <alignment horizontal="left" vertical="center"/>
    </xf>
    <xf numFmtId="0" fontId="5" fillId="0" borderId="2" xfId="10" applyFont="1" applyBorder="1" applyAlignment="1">
      <alignment horizontal="left" vertical="center"/>
    </xf>
    <xf numFmtId="166" fontId="5" fillId="0" borderId="4" xfId="10" applyNumberFormat="1" applyFont="1" applyBorder="1" applyAlignment="1">
      <alignment horizontal="right" vertical="center"/>
    </xf>
    <xf numFmtId="166" fontId="5" fillId="0" borderId="1" xfId="10" applyNumberFormat="1" applyFont="1" applyBorder="1" applyAlignment="1">
      <alignment horizontal="right" vertical="center"/>
    </xf>
    <xf numFmtId="166" fontId="5" fillId="0" borderId="3" xfId="1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168" fontId="12" fillId="0" borderId="4" xfId="0" applyNumberFormat="1" applyFont="1" applyBorder="1" applyAlignment="1">
      <alignment horizontal="center"/>
    </xf>
    <xf numFmtId="0" fontId="5" fillId="0" borderId="4" xfId="12" applyFont="1" applyBorder="1" applyAlignment="1">
      <alignment horizontal="right" vertical="center"/>
    </xf>
    <xf numFmtId="0" fontId="5" fillId="0" borderId="1" xfId="12" applyFont="1" applyBorder="1" applyAlignment="1">
      <alignment horizontal="right" vertical="center"/>
    </xf>
    <xf numFmtId="0" fontId="5" fillId="0" borderId="3" xfId="12" applyFont="1" applyBorder="1" applyAlignment="1">
      <alignment horizontal="right" vertical="center"/>
    </xf>
    <xf numFmtId="0" fontId="5" fillId="6" borderId="2" xfId="12" applyFont="1" applyFill="1" applyBorder="1" applyAlignment="1">
      <alignment horizontal="center" vertical="center"/>
    </xf>
    <xf numFmtId="0" fontId="5" fillId="6" borderId="5" xfId="12" applyFont="1" applyFill="1" applyBorder="1" applyAlignment="1">
      <alignment horizontal="center" vertical="center" wrapText="1"/>
    </xf>
    <xf numFmtId="0" fontId="5" fillId="6" borderId="11" xfId="12" applyFont="1" applyFill="1" applyBorder="1" applyAlignment="1">
      <alignment horizontal="center" vertical="center" wrapText="1"/>
    </xf>
    <xf numFmtId="0" fontId="5" fillId="6" borderId="5" xfId="12" applyFont="1" applyFill="1" applyBorder="1" applyAlignment="1">
      <alignment horizontal="center" vertical="center"/>
    </xf>
    <xf numFmtId="0" fontId="5" fillId="6" borderId="11" xfId="12" applyFont="1" applyFill="1" applyBorder="1" applyAlignment="1">
      <alignment horizontal="center" vertical="center"/>
    </xf>
    <xf numFmtId="0" fontId="5" fillId="6" borderId="18" xfId="12" applyFont="1" applyFill="1" applyBorder="1" applyAlignment="1">
      <alignment horizontal="center"/>
    </xf>
    <xf numFmtId="0" fontId="5" fillId="6" borderId="20" xfId="12" applyFont="1" applyFill="1" applyBorder="1" applyAlignment="1">
      <alignment horizontal="center"/>
    </xf>
    <xf numFmtId="0" fontId="5" fillId="6" borderId="4" xfId="12" applyFont="1" applyFill="1" applyBorder="1" applyAlignment="1">
      <alignment horizontal="center"/>
    </xf>
    <xf numFmtId="0" fontId="5" fillId="6" borderId="3" xfId="12" applyFont="1" applyFill="1" applyBorder="1" applyAlignment="1">
      <alignment horizontal="center"/>
    </xf>
    <xf numFmtId="0" fontId="5" fillId="0" borderId="2" xfId="13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5" fillId="6" borderId="2" xfId="13" applyFont="1" applyFill="1" applyBorder="1" applyAlignment="1">
      <alignment horizontal="center" vertical="center" wrapText="1"/>
    </xf>
    <xf numFmtId="0" fontId="5" fillId="6" borderId="2" xfId="13" applyFont="1" applyFill="1" applyBorder="1" applyAlignment="1">
      <alignment horizontal="center" vertical="center"/>
    </xf>
    <xf numFmtId="0" fontId="5" fillId="6" borderId="5" xfId="13" applyFont="1" applyFill="1" applyBorder="1" applyAlignment="1">
      <alignment horizontal="center" vertical="center" wrapText="1"/>
    </xf>
    <xf numFmtId="0" fontId="5" fillId="6" borderId="21" xfId="13" applyFont="1" applyFill="1" applyBorder="1" applyAlignment="1">
      <alignment horizontal="center" vertical="center" wrapText="1"/>
    </xf>
    <xf numFmtId="0" fontId="5" fillId="6" borderId="5" xfId="13" applyFont="1" applyFill="1" applyBorder="1" applyAlignment="1">
      <alignment horizontal="center" vertical="center"/>
    </xf>
  </cellXfs>
  <cellStyles count="15">
    <cellStyle name="Currency" xfId="1" xr:uid="{00000000-0005-0000-0000-000000000000}"/>
    <cellStyle name="Euro" xfId="2" xr:uid="{00000000-0005-0000-0000-000001000000}"/>
    <cellStyle name="Millares [0] 3" xfId="3" xr:uid="{00000000-0005-0000-0000-000003000000}"/>
    <cellStyle name="Millares [0] 4" xfId="4" xr:uid="{00000000-0005-0000-0000-000004000000}"/>
    <cellStyle name="Millares [0] 5" xfId="5" xr:uid="{00000000-0005-0000-0000-000005000000}"/>
    <cellStyle name="Millares [0] 9" xfId="6" xr:uid="{00000000-0005-0000-0000-000006000000}"/>
    <cellStyle name="Millares [0] 9 2" xfId="7" xr:uid="{00000000-0005-0000-0000-000007000000}"/>
    <cellStyle name="Moneda" xfId="8" builtinId="4"/>
    <cellStyle name="Moneda 2" xfId="9" xr:uid="{00000000-0005-0000-0000-000009000000}"/>
    <cellStyle name="Normal" xfId="0" builtinId="0"/>
    <cellStyle name="Normal 3" xfId="10" xr:uid="{00000000-0005-0000-0000-00000B000000}"/>
    <cellStyle name="Normal 4" xfId="11" xr:uid="{00000000-0005-0000-0000-00000C000000}"/>
    <cellStyle name="Normal 5" xfId="12" xr:uid="{00000000-0005-0000-0000-00000D000000}"/>
    <cellStyle name="Normal 9" xfId="13" xr:uid="{00000000-0005-0000-0000-00000E000000}"/>
    <cellStyle name="Porcentaje" xfId="14" builtinId="5"/>
  </cellStyles>
  <dxfs count="2"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6"/>
  <sheetViews>
    <sheetView workbookViewId="0">
      <selection activeCell="B6" sqref="B6:G6"/>
    </sheetView>
  </sheetViews>
  <sheetFormatPr baseColWidth="10" defaultColWidth="11.44140625" defaultRowHeight="13.8" x14ac:dyDescent="0.3"/>
  <cols>
    <col min="1" max="1" width="3.33203125" style="4" customWidth="1"/>
    <col min="2" max="2" width="22.33203125" style="4" customWidth="1"/>
    <col min="3" max="3" width="63.88671875" style="4" customWidth="1"/>
    <col min="4" max="4" width="11.5546875" style="4" bestFit="1" customWidth="1"/>
    <col min="5" max="6" width="11.44140625" style="4"/>
    <col min="7" max="7" width="15.6640625" style="4" customWidth="1"/>
    <col min="8" max="16384" width="11.44140625" style="4"/>
  </cols>
  <sheetData>
    <row r="2" spans="2:9" ht="109.5" customHeight="1" x14ac:dyDescent="0.3">
      <c r="B2" s="5" t="s">
        <v>79</v>
      </c>
      <c r="C2" s="64" t="s">
        <v>92</v>
      </c>
      <c r="D2" s="64"/>
      <c r="E2" s="64"/>
      <c r="F2" s="64"/>
      <c r="G2" s="64"/>
      <c r="H2" s="64"/>
      <c r="I2" s="64"/>
    </row>
    <row r="3" spans="2:9" x14ac:dyDescent="0.3">
      <c r="B3" s="5"/>
      <c r="C3" s="63"/>
      <c r="D3" s="6"/>
    </row>
    <row r="4" spans="2:9" x14ac:dyDescent="0.3">
      <c r="B4" s="5" t="s">
        <v>80</v>
      </c>
      <c r="C4" s="8">
        <v>240</v>
      </c>
      <c r="D4" s="6"/>
    </row>
    <row r="5" spans="2:9" x14ac:dyDescent="0.3">
      <c r="B5" s="5" t="s">
        <v>81</v>
      </c>
      <c r="C5" s="8">
        <v>8</v>
      </c>
      <c r="D5" s="6"/>
    </row>
    <row r="6" spans="2:9" x14ac:dyDescent="0.3">
      <c r="B6" s="5"/>
      <c r="C6" s="7"/>
      <c r="D6" s="6"/>
    </row>
    <row r="7" spans="2:9" x14ac:dyDescent="0.3">
      <c r="C7" s="10"/>
      <c r="H7" s="10"/>
    </row>
    <row r="8" spans="2:9" x14ac:dyDescent="0.3">
      <c r="C8" s="10"/>
    </row>
    <row r="9" spans="2:9" x14ac:dyDescent="0.3">
      <c r="C9" s="10"/>
    </row>
    <row r="10" spans="2:9" x14ac:dyDescent="0.3">
      <c r="C10" s="10"/>
    </row>
    <row r="11" spans="2:9" x14ac:dyDescent="0.3">
      <c r="C11" s="10"/>
    </row>
    <row r="12" spans="2:9" x14ac:dyDescent="0.3">
      <c r="C12" s="10"/>
    </row>
    <row r="13" spans="2:9" x14ac:dyDescent="0.3">
      <c r="C13" s="10"/>
    </row>
    <row r="14" spans="2:9" x14ac:dyDescent="0.3">
      <c r="C14" s="10"/>
    </row>
    <row r="15" spans="2:9" x14ac:dyDescent="0.3">
      <c r="C15" s="10"/>
    </row>
    <row r="16" spans="2:9" x14ac:dyDescent="0.3">
      <c r="C16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I27"/>
  <sheetViews>
    <sheetView tabSelected="1" workbookViewId="0">
      <selection activeCell="J10" sqref="J10"/>
    </sheetView>
  </sheetViews>
  <sheetFormatPr baseColWidth="10" defaultColWidth="11.44140625" defaultRowHeight="13.2" x14ac:dyDescent="0.25"/>
  <cols>
    <col min="1" max="1" width="4.5546875" style="1" customWidth="1"/>
    <col min="2" max="6" width="14.44140625" style="1" customWidth="1"/>
    <col min="7" max="7" width="23.5546875" style="1" customWidth="1"/>
    <col min="8" max="8" width="13" style="1" bestFit="1" customWidth="1"/>
    <col min="9" max="9" width="12.5546875" style="1" bestFit="1" customWidth="1"/>
    <col min="10" max="16384" width="11.44140625" style="1"/>
  </cols>
  <sheetData>
    <row r="2" spans="2:8" x14ac:dyDescent="0.25">
      <c r="B2" s="124" t="s">
        <v>91</v>
      </c>
      <c r="C2" s="124"/>
      <c r="D2" s="124"/>
      <c r="E2" s="124"/>
      <c r="F2" s="124"/>
      <c r="G2" s="124"/>
    </row>
    <row r="3" spans="2:8" x14ac:dyDescent="0.25">
      <c r="B3" s="124"/>
      <c r="C3" s="124"/>
      <c r="D3" s="124"/>
      <c r="E3" s="124"/>
      <c r="F3" s="124"/>
      <c r="G3" s="124"/>
    </row>
    <row r="4" spans="2:8" ht="28.5" customHeight="1" x14ac:dyDescent="0.25">
      <c r="B4" s="125" t="s">
        <v>90</v>
      </c>
      <c r="C4" s="126"/>
      <c r="D4" s="126"/>
      <c r="E4" s="126"/>
      <c r="F4" s="126"/>
      <c r="G4" s="126"/>
    </row>
    <row r="5" spans="2:8" x14ac:dyDescent="0.25">
      <c r="B5" s="127"/>
      <c r="C5" s="127"/>
      <c r="D5" s="127"/>
      <c r="E5" s="127"/>
      <c r="F5" s="127"/>
      <c r="G5" s="127"/>
    </row>
    <row r="6" spans="2:8" ht="65.25" customHeight="1" x14ac:dyDescent="0.25">
      <c r="B6" s="12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6" s="125"/>
      <c r="D6" s="125"/>
      <c r="E6" s="125"/>
      <c r="F6" s="125"/>
      <c r="G6" s="125"/>
    </row>
    <row r="7" spans="2:8" x14ac:dyDescent="0.25">
      <c r="B7" s="128" t="s">
        <v>46</v>
      </c>
      <c r="C7" s="128"/>
      <c r="D7" s="128"/>
      <c r="E7" s="128"/>
      <c r="F7" s="128"/>
      <c r="G7" s="128"/>
    </row>
    <row r="8" spans="2:8" ht="13.8" thickBot="1" x14ac:dyDescent="0.3">
      <c r="B8" s="114"/>
      <c r="C8" s="114"/>
      <c r="D8" s="114"/>
      <c r="E8" s="114"/>
      <c r="F8" s="114"/>
      <c r="G8" s="114"/>
    </row>
    <row r="9" spans="2:8" s="11" customFormat="1" x14ac:dyDescent="0.25">
      <c r="B9" s="121" t="s">
        <v>33</v>
      </c>
      <c r="C9" s="122"/>
      <c r="D9" s="122"/>
      <c r="E9" s="122"/>
      <c r="F9" s="123"/>
      <c r="G9" s="41" t="s">
        <v>34</v>
      </c>
    </row>
    <row r="10" spans="2:8" x14ac:dyDescent="0.25">
      <c r="B10" s="112" t="s">
        <v>55</v>
      </c>
      <c r="C10" s="113"/>
      <c r="D10" s="113"/>
      <c r="E10" s="113"/>
      <c r="F10" s="113"/>
      <c r="G10" s="65">
        <f>(SUM(G11:G19))</f>
        <v>1110346.9333333333</v>
      </c>
      <c r="H10" s="3"/>
    </row>
    <row r="11" spans="2:8" x14ac:dyDescent="0.25">
      <c r="B11" s="42" t="s">
        <v>35</v>
      </c>
      <c r="C11" s="12"/>
      <c r="D11" s="12"/>
      <c r="E11" s="12"/>
      <c r="F11" s="12"/>
      <c r="G11" s="43">
        <f>+'Form 2 - Remuneraciones'!F33</f>
        <v>530400</v>
      </c>
    </row>
    <row r="12" spans="2:8" x14ac:dyDescent="0.25">
      <c r="B12" s="42" t="s">
        <v>36</v>
      </c>
      <c r="C12" s="12"/>
      <c r="D12" s="12"/>
      <c r="E12" s="12"/>
      <c r="F12" s="12"/>
      <c r="G12" s="43">
        <f>+'Form 3 - Beneficios'!L33</f>
        <v>137166.93333333335</v>
      </c>
    </row>
    <row r="13" spans="2:8" x14ac:dyDescent="0.25">
      <c r="B13" s="42" t="s">
        <v>37</v>
      </c>
      <c r="C13" s="12"/>
      <c r="D13" s="12"/>
      <c r="E13" s="12"/>
      <c r="F13" s="12"/>
      <c r="G13" s="43">
        <f>+'Form 4 - C.D.'!G10</f>
        <v>21900</v>
      </c>
    </row>
    <row r="14" spans="2:8" x14ac:dyDescent="0.25">
      <c r="B14" s="42" t="s">
        <v>49</v>
      </c>
      <c r="C14" s="12"/>
      <c r="D14" s="12"/>
      <c r="E14" s="12"/>
      <c r="F14" s="12"/>
      <c r="G14" s="43">
        <f>+'Form 4 - C.D.'!G24+'Form 4 - C.D.'!G21</f>
        <v>384800</v>
      </c>
    </row>
    <row r="15" spans="2:8" x14ac:dyDescent="0.25">
      <c r="B15" s="42" t="s">
        <v>50</v>
      </c>
      <c r="C15" s="12"/>
      <c r="D15" s="12"/>
      <c r="E15" s="12"/>
      <c r="F15" s="12"/>
      <c r="G15" s="43">
        <f>+'Form 4 - C.D.'!G27</f>
        <v>16000</v>
      </c>
    </row>
    <row r="16" spans="2:8" x14ac:dyDescent="0.25">
      <c r="B16" s="42" t="s">
        <v>51</v>
      </c>
      <c r="C16" s="12"/>
      <c r="D16" s="12"/>
      <c r="E16" s="12"/>
      <c r="F16" s="12"/>
      <c r="G16" s="43">
        <f>+'Form 4 - C.D.'!G33</f>
        <v>18080</v>
      </c>
    </row>
    <row r="17" spans="2:9" x14ac:dyDescent="0.25">
      <c r="B17" s="42" t="s">
        <v>52</v>
      </c>
      <c r="C17" s="12"/>
      <c r="D17" s="12"/>
      <c r="E17" s="12"/>
      <c r="F17" s="12"/>
      <c r="G17" s="43">
        <f>+'Form 4 - C.D.'!G37</f>
        <v>1200</v>
      </c>
    </row>
    <row r="18" spans="2:9" x14ac:dyDescent="0.25">
      <c r="B18" s="42" t="s">
        <v>53</v>
      </c>
      <c r="C18" s="12"/>
      <c r="D18" s="12"/>
      <c r="E18" s="12"/>
      <c r="F18" s="12"/>
      <c r="G18" s="43">
        <f>+'Form 4 - C.D.'!G41</f>
        <v>800</v>
      </c>
    </row>
    <row r="19" spans="2:9" x14ac:dyDescent="0.25">
      <c r="B19" s="42" t="s">
        <v>54</v>
      </c>
      <c r="C19" s="12"/>
      <c r="D19" s="12"/>
      <c r="E19" s="12"/>
      <c r="F19" s="12"/>
      <c r="G19" s="43">
        <f>+'Form 4 - C.D.'!G48</f>
        <v>0</v>
      </c>
    </row>
    <row r="20" spans="2:9" ht="14.4" x14ac:dyDescent="0.25">
      <c r="B20" s="115" t="s">
        <v>85</v>
      </c>
      <c r="C20" s="116"/>
      <c r="D20" s="116"/>
      <c r="E20" s="116"/>
      <c r="F20" s="117"/>
      <c r="G20" s="65">
        <f>+G21+G22</f>
        <v>12499.2</v>
      </c>
      <c r="H20" s="3"/>
    </row>
    <row r="21" spans="2:9" ht="44.25" customHeight="1" x14ac:dyDescent="0.25">
      <c r="B21" s="109" t="s">
        <v>56</v>
      </c>
      <c r="C21" s="110"/>
      <c r="D21" s="110"/>
      <c r="E21" s="110"/>
      <c r="F21" s="111"/>
      <c r="G21" s="45">
        <f>+'Form 5 - Gastos Generales'!G17</f>
        <v>8864</v>
      </c>
    </row>
    <row r="22" spans="2:9" ht="47.25" customHeight="1" x14ac:dyDescent="0.25">
      <c r="B22" s="109" t="s">
        <v>57</v>
      </c>
      <c r="C22" s="110"/>
      <c r="D22" s="110"/>
      <c r="E22" s="110"/>
      <c r="F22" s="111"/>
      <c r="G22" s="45">
        <f>+'Form 6 - Gastos Generales'!F20+'Form 6 - Gastos Generales'!F21</f>
        <v>3635.2</v>
      </c>
    </row>
    <row r="23" spans="2:9" ht="14.4" x14ac:dyDescent="0.25">
      <c r="B23" s="106" t="s">
        <v>86</v>
      </c>
      <c r="C23" s="107"/>
      <c r="D23" s="107"/>
      <c r="E23" s="107"/>
      <c r="F23" s="108"/>
      <c r="G23" s="65">
        <f>+G24</f>
        <v>166552.04</v>
      </c>
      <c r="H23" s="3"/>
    </row>
    <row r="24" spans="2:9" x14ac:dyDescent="0.25">
      <c r="B24" s="44" t="s">
        <v>78</v>
      </c>
      <c r="C24" s="13"/>
      <c r="D24" s="13"/>
      <c r="E24" s="13"/>
      <c r="F24" s="81">
        <v>0.15</v>
      </c>
      <c r="G24" s="45">
        <f>(+G10*F24)</f>
        <v>166552.04</v>
      </c>
    </row>
    <row r="25" spans="2:9" ht="13.8" thickBot="1" x14ac:dyDescent="0.3">
      <c r="B25" s="118" t="s">
        <v>7</v>
      </c>
      <c r="C25" s="119"/>
      <c r="D25" s="119"/>
      <c r="E25" s="119"/>
      <c r="F25" s="120"/>
      <c r="G25" s="46">
        <f>(+G10+G20+G23)</f>
        <v>1289398.1733333333</v>
      </c>
      <c r="H25" s="62"/>
      <c r="I25" s="14"/>
    </row>
    <row r="26" spans="2:9" x14ac:dyDescent="0.25">
      <c r="H26" s="62"/>
      <c r="I26" s="14"/>
    </row>
    <row r="27" spans="2:9" x14ac:dyDescent="0.25">
      <c r="B27" s="104"/>
      <c r="C27" s="105"/>
      <c r="D27" s="105"/>
    </row>
  </sheetData>
  <mergeCells count="15">
    <mergeCell ref="B2:G2"/>
    <mergeCell ref="B3:G3"/>
    <mergeCell ref="B4:G4"/>
    <mergeCell ref="B5:G5"/>
    <mergeCell ref="B7:G7"/>
    <mergeCell ref="B6:G6"/>
    <mergeCell ref="B27:D27"/>
    <mergeCell ref="B23:F23"/>
    <mergeCell ref="B21:F21"/>
    <mergeCell ref="B10:F10"/>
    <mergeCell ref="B8:G8"/>
    <mergeCell ref="B20:F20"/>
    <mergeCell ref="B25:F25"/>
    <mergeCell ref="B9:F9"/>
    <mergeCell ref="B22:F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40"/>
  <sheetViews>
    <sheetView topLeftCell="A8" zoomScale="80" zoomScaleNormal="80" workbookViewId="0">
      <selection activeCell="H17" sqref="H17"/>
    </sheetView>
  </sheetViews>
  <sheetFormatPr baseColWidth="10" defaultColWidth="11.44140625" defaultRowHeight="13.2" x14ac:dyDescent="0.25"/>
  <cols>
    <col min="1" max="1" width="4.88671875" style="1" customWidth="1"/>
    <col min="2" max="2" width="57.44140625" style="1" bestFit="1" customWidth="1"/>
    <col min="3" max="3" width="12.6640625" style="1" customWidth="1"/>
    <col min="4" max="4" width="12.6640625" style="50" customWidth="1"/>
    <col min="5" max="5" width="14.6640625" style="50" customWidth="1"/>
    <col min="6" max="6" width="12.6640625" style="1" customWidth="1"/>
    <col min="7" max="7" width="16.88671875" style="1" customWidth="1"/>
    <col min="8" max="8" width="13.33203125" style="1" customWidth="1"/>
    <col min="9" max="16384" width="11.44140625" style="1"/>
  </cols>
  <sheetData>
    <row r="2" spans="2:8" x14ac:dyDescent="0.25">
      <c r="B2" s="131" t="s">
        <v>46</v>
      </c>
      <c r="C2" s="131"/>
      <c r="D2" s="131"/>
      <c r="E2" s="131"/>
      <c r="F2" s="131"/>
      <c r="G2" s="131"/>
    </row>
    <row r="3" spans="2:8" ht="52.5" customHeight="1" x14ac:dyDescent="0.25">
      <c r="B3" s="12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25"/>
      <c r="D3" s="125"/>
      <c r="E3" s="125"/>
      <c r="F3" s="125"/>
      <c r="G3" s="125"/>
      <c r="H3" s="2"/>
    </row>
    <row r="4" spans="2:8" x14ac:dyDescent="0.25">
      <c r="B4" s="15" t="s">
        <v>63</v>
      </c>
    </row>
    <row r="5" spans="2:8" x14ac:dyDescent="0.25">
      <c r="B5" s="15" t="s">
        <v>19</v>
      </c>
    </row>
    <row r="6" spans="2:8" x14ac:dyDescent="0.25">
      <c r="B6" s="134" t="s">
        <v>24</v>
      </c>
      <c r="C6" s="136" t="s">
        <v>2</v>
      </c>
      <c r="D6" s="129" t="s">
        <v>3</v>
      </c>
      <c r="E6" s="130"/>
      <c r="F6" s="66" t="s">
        <v>4</v>
      </c>
      <c r="G6" s="66"/>
    </row>
    <row r="7" spans="2:8" x14ac:dyDescent="0.25">
      <c r="B7" s="135"/>
      <c r="C7" s="137"/>
      <c r="D7" s="67" t="s">
        <v>5</v>
      </c>
      <c r="E7" s="67" t="s">
        <v>69</v>
      </c>
      <c r="F7" s="67" t="s">
        <v>6</v>
      </c>
      <c r="G7" s="67" t="s">
        <v>7</v>
      </c>
    </row>
    <row r="8" spans="2:8" s="6" customFormat="1" ht="18" customHeight="1" x14ac:dyDescent="0.3">
      <c r="B8" s="138" t="s">
        <v>65</v>
      </c>
      <c r="C8" s="139"/>
      <c r="D8" s="139"/>
      <c r="E8" s="139"/>
      <c r="F8" s="139"/>
      <c r="G8" s="140"/>
    </row>
    <row r="9" spans="2:8" s="6" customFormat="1" ht="18" customHeight="1" x14ac:dyDescent="0.3">
      <c r="B9" s="16" t="s">
        <v>93</v>
      </c>
      <c r="C9" s="87">
        <v>1</v>
      </c>
      <c r="D9" s="60">
        <v>8</v>
      </c>
      <c r="E9" s="51">
        <v>1</v>
      </c>
      <c r="F9" s="86">
        <v>5000</v>
      </c>
      <c r="G9" s="86">
        <f>(D9*E9)*F9*C9</f>
        <v>40000</v>
      </c>
    </row>
    <row r="10" spans="2:8" s="6" customFormat="1" ht="18" customHeight="1" x14ac:dyDescent="0.3">
      <c r="B10" s="16" t="s">
        <v>94</v>
      </c>
      <c r="C10" s="87">
        <v>1</v>
      </c>
      <c r="D10" s="60">
        <v>8</v>
      </c>
      <c r="E10" s="51">
        <v>1</v>
      </c>
      <c r="F10" s="86">
        <v>4200</v>
      </c>
      <c r="G10" s="86">
        <f t="shared" ref="G10:G13" si="0">(D10*E10)*F10*C10</f>
        <v>33600</v>
      </c>
    </row>
    <row r="11" spans="2:8" s="6" customFormat="1" ht="18" customHeight="1" x14ac:dyDescent="0.3">
      <c r="B11" s="88" t="s">
        <v>95</v>
      </c>
      <c r="C11" s="87">
        <v>1</v>
      </c>
      <c r="D11" s="60">
        <v>8</v>
      </c>
      <c r="E11" s="51">
        <v>1</v>
      </c>
      <c r="F11" s="86">
        <v>4200</v>
      </c>
      <c r="G11" s="86">
        <f t="shared" si="0"/>
        <v>33600</v>
      </c>
    </row>
    <row r="12" spans="2:8" s="6" customFormat="1" ht="18" customHeight="1" x14ac:dyDescent="0.3">
      <c r="B12" s="88" t="s">
        <v>96</v>
      </c>
      <c r="C12" s="87">
        <v>1</v>
      </c>
      <c r="D12" s="60">
        <v>8</v>
      </c>
      <c r="E12" s="51">
        <v>1</v>
      </c>
      <c r="F12" s="86">
        <v>4200</v>
      </c>
      <c r="G12" s="86">
        <f t="shared" si="0"/>
        <v>33600</v>
      </c>
    </row>
    <row r="13" spans="2:8" s="6" customFormat="1" ht="18" customHeight="1" x14ac:dyDescent="0.3">
      <c r="B13" s="88" t="s">
        <v>97</v>
      </c>
      <c r="C13" s="87">
        <v>1</v>
      </c>
      <c r="D13" s="60">
        <v>8</v>
      </c>
      <c r="E13" s="51">
        <v>0.75</v>
      </c>
      <c r="F13" s="86">
        <v>3200</v>
      </c>
      <c r="G13" s="86">
        <f t="shared" si="0"/>
        <v>19200</v>
      </c>
    </row>
    <row r="14" spans="2:8" ht="18" customHeight="1" x14ac:dyDescent="0.25">
      <c r="B14" s="142" t="s">
        <v>20</v>
      </c>
      <c r="C14" s="143"/>
      <c r="D14" s="143"/>
      <c r="E14" s="143"/>
      <c r="F14" s="144"/>
      <c r="G14" s="56">
        <f>(SUM(G9:G13))</f>
        <v>160000</v>
      </c>
    </row>
    <row r="15" spans="2:8" s="6" customFormat="1" ht="18" customHeight="1" x14ac:dyDescent="0.3">
      <c r="B15" s="141" t="s">
        <v>66</v>
      </c>
      <c r="C15" s="141"/>
      <c r="D15" s="141"/>
      <c r="E15" s="141"/>
      <c r="F15" s="141"/>
      <c r="G15" s="141"/>
    </row>
    <row r="16" spans="2:8" s="6" customFormat="1" ht="18" customHeight="1" x14ac:dyDescent="0.3">
      <c r="B16" s="89" t="s">
        <v>98</v>
      </c>
      <c r="C16" s="90">
        <v>1</v>
      </c>
      <c r="D16" s="60">
        <v>8</v>
      </c>
      <c r="E16" s="51">
        <v>1</v>
      </c>
      <c r="F16" s="86">
        <v>3500</v>
      </c>
      <c r="G16" s="86">
        <f t="shared" ref="G16:G31" si="1">(D16*E16)*F16*C16</f>
        <v>28000</v>
      </c>
    </row>
    <row r="17" spans="2:8" s="6" customFormat="1" ht="18" customHeight="1" x14ac:dyDescent="0.3">
      <c r="B17" s="89" t="s">
        <v>99</v>
      </c>
      <c r="C17" s="90">
        <v>1</v>
      </c>
      <c r="D17" s="60">
        <v>8</v>
      </c>
      <c r="E17" s="51">
        <v>1</v>
      </c>
      <c r="F17" s="86">
        <v>3500</v>
      </c>
      <c r="G17" s="86">
        <f t="shared" si="1"/>
        <v>28000</v>
      </c>
    </row>
    <row r="18" spans="2:8" s="6" customFormat="1" ht="18" customHeight="1" x14ac:dyDescent="0.3">
      <c r="B18" s="89" t="s">
        <v>100</v>
      </c>
      <c r="C18" s="90">
        <v>1</v>
      </c>
      <c r="D18" s="60">
        <v>8</v>
      </c>
      <c r="E18" s="51">
        <v>1</v>
      </c>
      <c r="F18" s="86">
        <v>3500</v>
      </c>
      <c r="G18" s="86">
        <f t="shared" si="1"/>
        <v>28000</v>
      </c>
    </row>
    <row r="19" spans="2:8" s="6" customFormat="1" ht="18" customHeight="1" x14ac:dyDescent="0.3">
      <c r="B19" s="89" t="s">
        <v>101</v>
      </c>
      <c r="C19" s="90">
        <v>1</v>
      </c>
      <c r="D19" s="60">
        <v>8</v>
      </c>
      <c r="E19" s="51">
        <v>1</v>
      </c>
      <c r="F19" s="86">
        <v>3500</v>
      </c>
      <c r="G19" s="86">
        <f t="shared" si="1"/>
        <v>28000</v>
      </c>
    </row>
    <row r="20" spans="2:8" s="6" customFormat="1" ht="18" customHeight="1" x14ac:dyDescent="0.3">
      <c r="B20" s="89" t="s">
        <v>102</v>
      </c>
      <c r="C20" s="90">
        <v>1</v>
      </c>
      <c r="D20" s="60">
        <v>8</v>
      </c>
      <c r="E20" s="51">
        <v>1</v>
      </c>
      <c r="F20" s="86">
        <v>3500</v>
      </c>
      <c r="G20" s="86">
        <f t="shared" si="1"/>
        <v>28000</v>
      </c>
    </row>
    <row r="21" spans="2:8" s="6" customFormat="1" ht="18" customHeight="1" x14ac:dyDescent="0.3">
      <c r="B21" s="89" t="s">
        <v>103</v>
      </c>
      <c r="C21" s="90">
        <v>1</v>
      </c>
      <c r="D21" s="60">
        <v>8</v>
      </c>
      <c r="E21" s="51">
        <v>1</v>
      </c>
      <c r="F21" s="86">
        <v>3500</v>
      </c>
      <c r="G21" s="86">
        <f t="shared" si="1"/>
        <v>28000</v>
      </c>
    </row>
    <row r="22" spans="2:8" s="6" customFormat="1" ht="18" customHeight="1" x14ac:dyDescent="0.3">
      <c r="B22" s="89" t="s">
        <v>104</v>
      </c>
      <c r="C22" s="90">
        <v>1</v>
      </c>
      <c r="D22" s="60">
        <v>8</v>
      </c>
      <c r="E22" s="51">
        <v>1</v>
      </c>
      <c r="F22" s="86">
        <v>3800</v>
      </c>
      <c r="G22" s="86">
        <f t="shared" si="1"/>
        <v>30400</v>
      </c>
    </row>
    <row r="23" spans="2:8" s="6" customFormat="1" ht="18" customHeight="1" x14ac:dyDescent="0.3">
      <c r="B23" s="89" t="s">
        <v>105</v>
      </c>
      <c r="C23" s="90">
        <v>1</v>
      </c>
      <c r="D23" s="60">
        <v>8</v>
      </c>
      <c r="E23" s="51">
        <v>1</v>
      </c>
      <c r="F23" s="86">
        <v>3800</v>
      </c>
      <c r="G23" s="86">
        <f t="shared" si="1"/>
        <v>30400</v>
      </c>
    </row>
    <row r="24" spans="2:8" s="6" customFormat="1" ht="18" customHeight="1" x14ac:dyDescent="0.3">
      <c r="B24" s="89" t="s">
        <v>106</v>
      </c>
      <c r="C24" s="90">
        <v>1</v>
      </c>
      <c r="D24" s="60">
        <v>8</v>
      </c>
      <c r="E24" s="51">
        <v>1</v>
      </c>
      <c r="F24" s="86">
        <v>3200</v>
      </c>
      <c r="G24" s="86">
        <f t="shared" si="1"/>
        <v>25600</v>
      </c>
    </row>
    <row r="25" spans="2:8" s="6" customFormat="1" ht="18" customHeight="1" x14ac:dyDescent="0.3">
      <c r="B25" s="89" t="s">
        <v>107</v>
      </c>
      <c r="C25" s="90">
        <v>1</v>
      </c>
      <c r="D25" s="60">
        <v>8</v>
      </c>
      <c r="E25" s="51">
        <v>1</v>
      </c>
      <c r="F25" s="86">
        <v>3200</v>
      </c>
      <c r="G25" s="86">
        <f t="shared" si="1"/>
        <v>25600</v>
      </c>
    </row>
    <row r="26" spans="2:8" s="6" customFormat="1" ht="18" customHeight="1" x14ac:dyDescent="0.3">
      <c r="B26" s="89" t="s">
        <v>108</v>
      </c>
      <c r="C26" s="91">
        <v>1</v>
      </c>
      <c r="D26" s="60">
        <v>8</v>
      </c>
      <c r="E26" s="51">
        <v>0.5</v>
      </c>
      <c r="F26" s="86">
        <v>3000</v>
      </c>
      <c r="G26" s="86">
        <f t="shared" si="1"/>
        <v>12000</v>
      </c>
    </row>
    <row r="27" spans="2:8" s="6" customFormat="1" ht="18" customHeight="1" x14ac:dyDescent="0.3">
      <c r="B27" s="89" t="s">
        <v>109</v>
      </c>
      <c r="C27" s="91">
        <v>1</v>
      </c>
      <c r="D27" s="60">
        <v>8</v>
      </c>
      <c r="E27" s="23">
        <v>0.75</v>
      </c>
      <c r="F27" s="86">
        <v>3000</v>
      </c>
      <c r="G27" s="86">
        <f t="shared" si="1"/>
        <v>18000</v>
      </c>
    </row>
    <row r="28" spans="2:8" s="6" customFormat="1" ht="18" customHeight="1" x14ac:dyDescent="0.3">
      <c r="B28" s="92" t="s">
        <v>110</v>
      </c>
      <c r="C28" s="93">
        <v>1</v>
      </c>
      <c r="D28" s="60">
        <v>8</v>
      </c>
      <c r="E28" s="23">
        <v>1</v>
      </c>
      <c r="F28" s="86">
        <v>2800</v>
      </c>
      <c r="G28" s="86">
        <f t="shared" si="1"/>
        <v>22400</v>
      </c>
    </row>
    <row r="29" spans="2:8" s="6" customFormat="1" ht="18" customHeight="1" x14ac:dyDescent="0.3">
      <c r="B29" s="89" t="s">
        <v>111</v>
      </c>
      <c r="C29" s="90">
        <v>1</v>
      </c>
      <c r="D29" s="60">
        <v>8</v>
      </c>
      <c r="E29" s="23">
        <v>1</v>
      </c>
      <c r="F29" s="86">
        <v>1800</v>
      </c>
      <c r="G29" s="86">
        <f t="shared" si="1"/>
        <v>14400</v>
      </c>
    </row>
    <row r="30" spans="2:8" s="6" customFormat="1" ht="18" customHeight="1" x14ac:dyDescent="0.3">
      <c r="B30" s="89" t="s">
        <v>112</v>
      </c>
      <c r="C30" s="90">
        <v>1</v>
      </c>
      <c r="D30" s="60">
        <v>8</v>
      </c>
      <c r="E30" s="23">
        <v>0.5</v>
      </c>
      <c r="F30" s="86">
        <v>2500</v>
      </c>
      <c r="G30" s="86">
        <f t="shared" si="1"/>
        <v>10000</v>
      </c>
    </row>
    <row r="31" spans="2:8" s="6" customFormat="1" ht="18" customHeight="1" x14ac:dyDescent="0.3">
      <c r="B31" s="89" t="s">
        <v>113</v>
      </c>
      <c r="C31" s="90">
        <v>2</v>
      </c>
      <c r="D31" s="60">
        <v>8</v>
      </c>
      <c r="E31" s="23">
        <v>1</v>
      </c>
      <c r="F31" s="86">
        <v>850</v>
      </c>
      <c r="G31" s="86">
        <f t="shared" si="1"/>
        <v>13600</v>
      </c>
    </row>
    <row r="32" spans="2:8" ht="18" customHeight="1" x14ac:dyDescent="0.25">
      <c r="B32" s="142" t="s">
        <v>21</v>
      </c>
      <c r="C32" s="143"/>
      <c r="D32" s="143"/>
      <c r="E32" s="143"/>
      <c r="F32" s="144"/>
      <c r="G32" s="18">
        <f>(SUM(G16:G31))</f>
        <v>370400</v>
      </c>
      <c r="H32" s="19"/>
    </row>
    <row r="33" spans="2:7" s="6" customFormat="1" ht="18" customHeight="1" x14ac:dyDescent="0.3">
      <c r="B33" s="132" t="s">
        <v>22</v>
      </c>
      <c r="C33" s="132"/>
      <c r="D33" s="132"/>
      <c r="E33" s="132"/>
      <c r="F33" s="133">
        <f>+G14+G32</f>
        <v>530400</v>
      </c>
      <c r="G33" s="133"/>
    </row>
    <row r="34" spans="2:7" s="6" customFormat="1" ht="18" customHeight="1" x14ac:dyDescent="0.3">
      <c r="D34" s="37"/>
      <c r="E34" s="37"/>
    </row>
    <row r="35" spans="2:7" s="6" customFormat="1" ht="18" customHeight="1" x14ac:dyDescent="0.3">
      <c r="C35" s="20"/>
      <c r="D35" s="21"/>
      <c r="E35" s="37"/>
    </row>
    <row r="36" spans="2:7" x14ac:dyDescent="0.25">
      <c r="E36" s="37"/>
      <c r="F36" s="6"/>
      <c r="G36" s="6"/>
    </row>
    <row r="37" spans="2:7" x14ac:dyDescent="0.25">
      <c r="E37" s="37"/>
      <c r="F37" s="6"/>
      <c r="G37" s="6"/>
    </row>
    <row r="38" spans="2:7" x14ac:dyDescent="0.25">
      <c r="E38" s="37"/>
      <c r="F38" s="6"/>
      <c r="G38" s="6"/>
    </row>
    <row r="39" spans="2:7" x14ac:dyDescent="0.25">
      <c r="E39" s="37"/>
      <c r="F39" s="6"/>
      <c r="G39" s="6"/>
    </row>
    <row r="40" spans="2:7" x14ac:dyDescent="0.25">
      <c r="E40" s="37"/>
      <c r="F40" s="6"/>
      <c r="G40" s="6"/>
    </row>
  </sheetData>
  <mergeCells count="11">
    <mergeCell ref="D6:E6"/>
    <mergeCell ref="B3:G3"/>
    <mergeCell ref="B2:G2"/>
    <mergeCell ref="B33:E33"/>
    <mergeCell ref="F33:G33"/>
    <mergeCell ref="B6:B7"/>
    <mergeCell ref="C6:C7"/>
    <mergeCell ref="B8:G8"/>
    <mergeCell ref="B15:G15"/>
    <mergeCell ref="B14:F14"/>
    <mergeCell ref="B32:F3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P43"/>
  <sheetViews>
    <sheetView topLeftCell="A8" zoomScale="85" zoomScaleNormal="85" workbookViewId="0">
      <selection activeCell="C16" sqref="C16:C21"/>
    </sheetView>
  </sheetViews>
  <sheetFormatPr baseColWidth="10" defaultColWidth="11.44140625" defaultRowHeight="13.2" x14ac:dyDescent="0.25"/>
  <cols>
    <col min="1" max="1" width="7.44140625" style="1" customWidth="1"/>
    <col min="2" max="2" width="57.6640625" style="1" bestFit="1" customWidth="1"/>
    <col min="3" max="3" width="14" style="1" customWidth="1"/>
    <col min="4" max="4" width="11" style="1" bestFit="1" customWidth="1"/>
    <col min="5" max="6" width="10.109375" style="1" customWidth="1"/>
    <col min="7" max="7" width="14.109375" style="1" customWidth="1"/>
    <col min="8" max="9" width="11.44140625" style="1"/>
    <col min="10" max="10" width="15.44140625" style="1" customWidth="1"/>
    <col min="11" max="11" width="12.109375" style="1" customWidth="1"/>
    <col min="12" max="12" width="12.44140625" style="1" customWidth="1"/>
    <col min="13" max="13" width="12.88671875" style="1" customWidth="1"/>
    <col min="14" max="14" width="16.109375" style="1" customWidth="1"/>
    <col min="15" max="15" width="12.88671875" style="1" customWidth="1"/>
    <col min="16" max="16" width="15.6640625" style="1" customWidth="1"/>
    <col min="17" max="16384" width="11.44140625" style="1"/>
  </cols>
  <sheetData>
    <row r="2" spans="2:16" x14ac:dyDescent="0.25">
      <c r="B2" s="131" t="s">
        <v>46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16" ht="81" customHeight="1" x14ac:dyDescent="0.25">
      <c r="B3" s="12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2:16" x14ac:dyDescent="0.25">
      <c r="B4" s="15" t="s">
        <v>63</v>
      </c>
    </row>
    <row r="5" spans="2:16" x14ac:dyDescent="0.25">
      <c r="B5" s="15" t="s">
        <v>23</v>
      </c>
    </row>
    <row r="6" spans="2:16" ht="15" customHeight="1" x14ac:dyDescent="0.25">
      <c r="B6" s="152" t="s">
        <v>24</v>
      </c>
      <c r="C6" s="153" t="s">
        <v>26</v>
      </c>
      <c r="D6" s="153" t="s">
        <v>2</v>
      </c>
      <c r="E6" s="157" t="s">
        <v>8</v>
      </c>
      <c r="F6" s="158"/>
      <c r="G6" s="155" t="s">
        <v>0</v>
      </c>
      <c r="H6" s="68" t="s">
        <v>9</v>
      </c>
      <c r="I6" s="68" t="s">
        <v>10</v>
      </c>
      <c r="J6" s="68" t="s">
        <v>11</v>
      </c>
      <c r="K6" s="155" t="s">
        <v>12</v>
      </c>
      <c r="L6" s="68" t="s">
        <v>13</v>
      </c>
      <c r="M6" s="155" t="s">
        <v>14</v>
      </c>
      <c r="N6" s="153" t="s">
        <v>45</v>
      </c>
      <c r="O6" s="69" t="s">
        <v>88</v>
      </c>
      <c r="P6" s="155" t="s">
        <v>15</v>
      </c>
    </row>
    <row r="7" spans="2:16" x14ac:dyDescent="0.25">
      <c r="B7" s="152"/>
      <c r="C7" s="154"/>
      <c r="D7" s="154"/>
      <c r="E7" s="159" t="s">
        <v>5</v>
      </c>
      <c r="F7" s="160"/>
      <c r="G7" s="156"/>
      <c r="H7" s="70">
        <v>5.0000000000000001E-3</v>
      </c>
      <c r="I7" s="70">
        <v>5.0000000000000001E-3</v>
      </c>
      <c r="J7" s="70">
        <v>0.1115</v>
      </c>
      <c r="K7" s="156"/>
      <c r="L7" s="68" t="s">
        <v>89</v>
      </c>
      <c r="M7" s="156"/>
      <c r="N7" s="156"/>
      <c r="O7" s="71">
        <v>8.3299999999999999E-2</v>
      </c>
      <c r="P7" s="156"/>
    </row>
    <row r="8" spans="2:16" s="6" customFormat="1" ht="18" customHeight="1" x14ac:dyDescent="0.3">
      <c r="B8" s="138" t="s">
        <v>25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40"/>
    </row>
    <row r="9" spans="2:16" s="6" customFormat="1" ht="18" customHeight="1" x14ac:dyDescent="0.3">
      <c r="B9" s="16" t="s">
        <v>93</v>
      </c>
      <c r="C9" s="86">
        <v>5000</v>
      </c>
      <c r="D9" s="87">
        <v>1</v>
      </c>
      <c r="E9" s="60">
        <v>8</v>
      </c>
      <c r="F9" s="51">
        <v>1</v>
      </c>
      <c r="G9" s="86">
        <f>(D9*E9)*F9*C9</f>
        <v>40000</v>
      </c>
      <c r="H9" s="22">
        <f>G9*$H$7</f>
        <v>200</v>
      </c>
      <c r="I9" s="22">
        <f>G9*$I$7</f>
        <v>200</v>
      </c>
      <c r="J9" s="22">
        <f>G9*$J$7</f>
        <v>4460</v>
      </c>
      <c r="K9" s="22">
        <f>$G9/24</f>
        <v>1666.6666666666667</v>
      </c>
      <c r="L9" s="22">
        <f>(470/12)*D9*E9*F9</f>
        <v>313.33333333333331</v>
      </c>
      <c r="M9" s="22">
        <f>G9/12</f>
        <v>3333.3333333333335</v>
      </c>
      <c r="N9" s="22"/>
      <c r="O9" s="22"/>
      <c r="P9" s="22">
        <f>SUM(H9:O9)</f>
        <v>10173.333333333334</v>
      </c>
    </row>
    <row r="10" spans="2:16" s="6" customFormat="1" ht="18" customHeight="1" x14ac:dyDescent="0.3">
      <c r="B10" s="16" t="s">
        <v>94</v>
      </c>
      <c r="C10" s="86">
        <v>4200</v>
      </c>
      <c r="D10" s="87">
        <v>1</v>
      </c>
      <c r="E10" s="60">
        <v>8</v>
      </c>
      <c r="F10" s="51">
        <v>1</v>
      </c>
      <c r="G10" s="86">
        <f>(D10*E10)*F10*C10</f>
        <v>33600</v>
      </c>
      <c r="H10" s="22">
        <f>G10*$H$7</f>
        <v>168</v>
      </c>
      <c r="I10" s="22">
        <f>G10*$I$7</f>
        <v>168</v>
      </c>
      <c r="J10" s="22">
        <f>G10*$J$7</f>
        <v>3746.4</v>
      </c>
      <c r="K10" s="22">
        <f>$G10/24</f>
        <v>1400</v>
      </c>
      <c r="L10" s="22">
        <f>(470/12)*D10*E10*F10</f>
        <v>313.33333333333331</v>
      </c>
      <c r="M10" s="22">
        <f>G10/12</f>
        <v>2800</v>
      </c>
      <c r="N10" s="22"/>
      <c r="O10" s="22"/>
      <c r="P10" s="22">
        <f>SUM(H10:O10)</f>
        <v>8595.7333333333336</v>
      </c>
    </row>
    <row r="11" spans="2:16" s="6" customFormat="1" ht="18" customHeight="1" x14ac:dyDescent="0.3">
      <c r="B11" s="88" t="s">
        <v>95</v>
      </c>
      <c r="C11" s="86">
        <v>4200</v>
      </c>
      <c r="D11" s="87">
        <v>1</v>
      </c>
      <c r="E11" s="60">
        <v>8</v>
      </c>
      <c r="F11" s="51">
        <v>1</v>
      </c>
      <c r="G11" s="86">
        <f>(D11*E11)*F11*C11</f>
        <v>33600</v>
      </c>
      <c r="H11" s="22">
        <f>G11*$H$7</f>
        <v>168</v>
      </c>
      <c r="I11" s="22">
        <f>G11*$I$7</f>
        <v>168</v>
      </c>
      <c r="J11" s="22">
        <f>G11*$J$7</f>
        <v>3746.4</v>
      </c>
      <c r="K11" s="22">
        <f>$G11/24</f>
        <v>1400</v>
      </c>
      <c r="L11" s="22">
        <f>(470/12)*D11*E11*F11</f>
        <v>313.33333333333331</v>
      </c>
      <c r="M11" s="22">
        <f>G11/12</f>
        <v>2800</v>
      </c>
      <c r="N11" s="22"/>
      <c r="O11" s="22"/>
      <c r="P11" s="22">
        <f>SUM(H11:O11)</f>
        <v>8595.7333333333336</v>
      </c>
    </row>
    <row r="12" spans="2:16" s="6" customFormat="1" ht="18" customHeight="1" x14ac:dyDescent="0.3">
      <c r="B12" s="88" t="s">
        <v>96</v>
      </c>
      <c r="C12" s="86">
        <v>4200</v>
      </c>
      <c r="D12" s="87">
        <v>1</v>
      </c>
      <c r="E12" s="60">
        <v>8</v>
      </c>
      <c r="F12" s="51">
        <v>1</v>
      </c>
      <c r="G12" s="86">
        <f>(D12*E12)*F12*C12</f>
        <v>33600</v>
      </c>
      <c r="H12" s="22">
        <f>G12*$H$7</f>
        <v>168</v>
      </c>
      <c r="I12" s="22">
        <f>G12*$I$7</f>
        <v>168</v>
      </c>
      <c r="J12" s="22">
        <f>G12*$J$7</f>
        <v>3746.4</v>
      </c>
      <c r="K12" s="22">
        <f>$G12/24</f>
        <v>1400</v>
      </c>
      <c r="L12" s="22">
        <f>(470/12)*D12*E12*F12</f>
        <v>313.33333333333331</v>
      </c>
      <c r="M12" s="22">
        <f>G12/12</f>
        <v>2800</v>
      </c>
      <c r="N12" s="22"/>
      <c r="O12" s="22"/>
      <c r="P12" s="22">
        <f>SUM(H12:O12)</f>
        <v>8595.7333333333336</v>
      </c>
    </row>
    <row r="13" spans="2:16" s="6" customFormat="1" ht="18" customHeight="1" x14ac:dyDescent="0.3">
      <c r="B13" s="88" t="s">
        <v>97</v>
      </c>
      <c r="C13" s="86">
        <v>3200</v>
      </c>
      <c r="D13" s="87">
        <v>1</v>
      </c>
      <c r="E13" s="60">
        <v>8</v>
      </c>
      <c r="F13" s="51">
        <v>0.75</v>
      </c>
      <c r="G13" s="86">
        <f>(D13*E13)*F13*C13</f>
        <v>19200</v>
      </c>
      <c r="H13" s="22">
        <f>G13*$H$7</f>
        <v>96</v>
      </c>
      <c r="I13" s="22">
        <f>G13*$I$7</f>
        <v>96</v>
      </c>
      <c r="J13" s="22">
        <f>G13*$J$7</f>
        <v>2140.8000000000002</v>
      </c>
      <c r="K13" s="22">
        <f>$G13/24</f>
        <v>800</v>
      </c>
      <c r="L13" s="22">
        <f>(470/12)*D13*E13*F13</f>
        <v>235</v>
      </c>
      <c r="M13" s="22">
        <f>G13/12</f>
        <v>1600</v>
      </c>
      <c r="N13" s="22"/>
      <c r="O13" s="22"/>
      <c r="P13" s="22">
        <f>SUM(H13:O13)</f>
        <v>4967.8</v>
      </c>
    </row>
    <row r="14" spans="2:16" s="6" customFormat="1" ht="18" customHeight="1" x14ac:dyDescent="0.3">
      <c r="B14" s="149" t="s">
        <v>27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1"/>
      <c r="N14" s="22"/>
      <c r="O14" s="22"/>
      <c r="P14" s="26">
        <f>(SUM(P9:P13))</f>
        <v>40928.333333333336</v>
      </c>
    </row>
    <row r="15" spans="2:16" s="6" customFormat="1" ht="18" customHeight="1" x14ac:dyDescent="0.3">
      <c r="B15" s="138" t="s">
        <v>30</v>
      </c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40"/>
    </row>
    <row r="16" spans="2:16" s="6" customFormat="1" ht="18" customHeight="1" x14ac:dyDescent="0.3">
      <c r="B16" s="89" t="s">
        <v>98</v>
      </c>
      <c r="C16" s="86">
        <v>3500</v>
      </c>
      <c r="D16" s="90">
        <v>1</v>
      </c>
      <c r="E16" s="60">
        <v>8</v>
      </c>
      <c r="F16" s="51">
        <v>1</v>
      </c>
      <c r="G16" s="86">
        <f>(D16*E16)*F16*C16</f>
        <v>28000</v>
      </c>
      <c r="H16" s="22">
        <f>G16*$H$7</f>
        <v>140</v>
      </c>
      <c r="I16" s="22">
        <f>G16*$I$7</f>
        <v>140</v>
      </c>
      <c r="J16" s="22">
        <f>G16*$J$7</f>
        <v>3122</v>
      </c>
      <c r="K16" s="22">
        <f>$G16/24</f>
        <v>1166.6666666666667</v>
      </c>
      <c r="L16" s="22">
        <f>(470/12)*D16*E16*F16</f>
        <v>313.33333333333331</v>
      </c>
      <c r="M16" s="22">
        <f>G16/12</f>
        <v>2333.3333333333335</v>
      </c>
      <c r="N16" s="22"/>
      <c r="O16" s="22"/>
      <c r="P16" s="22">
        <f>SUM(H16:O16)</f>
        <v>7215.3333333333339</v>
      </c>
    </row>
    <row r="17" spans="2:16" s="6" customFormat="1" ht="18" customHeight="1" x14ac:dyDescent="0.3">
      <c r="B17" s="89" t="s">
        <v>99</v>
      </c>
      <c r="C17" s="86">
        <v>3500</v>
      </c>
      <c r="D17" s="90">
        <v>1</v>
      </c>
      <c r="E17" s="60">
        <v>8</v>
      </c>
      <c r="F17" s="51">
        <v>1</v>
      </c>
      <c r="G17" s="86">
        <f t="shared" ref="G17:G31" si="0">(D17*E17)*F17*C17</f>
        <v>28000</v>
      </c>
      <c r="H17" s="22">
        <f t="shared" ref="H17:H31" si="1">G17*$H$7</f>
        <v>140</v>
      </c>
      <c r="I17" s="22">
        <f t="shared" ref="I17:I31" si="2">G17*$I$7</f>
        <v>140</v>
      </c>
      <c r="J17" s="22">
        <f t="shared" ref="J17:J31" si="3">G17*$J$7</f>
        <v>3122</v>
      </c>
      <c r="K17" s="22">
        <f t="shared" ref="K17:K31" si="4">$G17/24</f>
        <v>1166.6666666666667</v>
      </c>
      <c r="L17" s="22">
        <f t="shared" ref="L17:L31" si="5">(470/12)*D17*E17*F17</f>
        <v>313.33333333333331</v>
      </c>
      <c r="M17" s="22">
        <f t="shared" ref="M17:M31" si="6">G17/12</f>
        <v>2333.3333333333335</v>
      </c>
      <c r="N17" s="22"/>
      <c r="O17" s="22"/>
      <c r="P17" s="22">
        <f t="shared" ref="P17:P31" si="7">SUM(H17:O17)</f>
        <v>7215.3333333333339</v>
      </c>
    </row>
    <row r="18" spans="2:16" s="6" customFormat="1" ht="18" customHeight="1" x14ac:dyDescent="0.3">
      <c r="B18" s="89" t="s">
        <v>100</v>
      </c>
      <c r="C18" s="86">
        <v>3500</v>
      </c>
      <c r="D18" s="90">
        <v>1</v>
      </c>
      <c r="E18" s="60">
        <v>8</v>
      </c>
      <c r="F18" s="51">
        <v>1</v>
      </c>
      <c r="G18" s="86">
        <f t="shared" si="0"/>
        <v>28000</v>
      </c>
      <c r="H18" s="22">
        <f t="shared" si="1"/>
        <v>140</v>
      </c>
      <c r="I18" s="22">
        <f t="shared" si="2"/>
        <v>140</v>
      </c>
      <c r="J18" s="22">
        <f t="shared" si="3"/>
        <v>3122</v>
      </c>
      <c r="K18" s="22">
        <f t="shared" si="4"/>
        <v>1166.6666666666667</v>
      </c>
      <c r="L18" s="22">
        <f t="shared" si="5"/>
        <v>313.33333333333331</v>
      </c>
      <c r="M18" s="22">
        <f t="shared" si="6"/>
        <v>2333.3333333333335</v>
      </c>
      <c r="N18" s="22"/>
      <c r="O18" s="22"/>
      <c r="P18" s="22">
        <f t="shared" si="7"/>
        <v>7215.3333333333339</v>
      </c>
    </row>
    <row r="19" spans="2:16" s="6" customFormat="1" ht="18" customHeight="1" x14ac:dyDescent="0.3">
      <c r="B19" s="89" t="s">
        <v>101</v>
      </c>
      <c r="C19" s="86">
        <v>3500</v>
      </c>
      <c r="D19" s="90">
        <v>1</v>
      </c>
      <c r="E19" s="60">
        <v>8</v>
      </c>
      <c r="F19" s="51">
        <v>1</v>
      </c>
      <c r="G19" s="86">
        <f t="shared" si="0"/>
        <v>28000</v>
      </c>
      <c r="H19" s="22">
        <f t="shared" si="1"/>
        <v>140</v>
      </c>
      <c r="I19" s="22">
        <f t="shared" si="2"/>
        <v>140</v>
      </c>
      <c r="J19" s="22">
        <f t="shared" si="3"/>
        <v>3122</v>
      </c>
      <c r="K19" s="22">
        <f t="shared" si="4"/>
        <v>1166.6666666666667</v>
      </c>
      <c r="L19" s="22">
        <f t="shared" si="5"/>
        <v>313.33333333333331</v>
      </c>
      <c r="M19" s="22">
        <f t="shared" si="6"/>
        <v>2333.3333333333335</v>
      </c>
      <c r="N19" s="22"/>
      <c r="O19" s="22"/>
      <c r="P19" s="22">
        <f t="shared" si="7"/>
        <v>7215.3333333333339</v>
      </c>
    </row>
    <row r="20" spans="2:16" s="6" customFormat="1" ht="18" customHeight="1" x14ac:dyDescent="0.3">
      <c r="B20" s="89" t="s">
        <v>102</v>
      </c>
      <c r="C20" s="86">
        <v>3500</v>
      </c>
      <c r="D20" s="90">
        <v>1</v>
      </c>
      <c r="E20" s="60">
        <v>8</v>
      </c>
      <c r="F20" s="51">
        <v>1</v>
      </c>
      <c r="G20" s="86">
        <f t="shared" si="0"/>
        <v>28000</v>
      </c>
      <c r="H20" s="22">
        <f t="shared" si="1"/>
        <v>140</v>
      </c>
      <c r="I20" s="22">
        <f t="shared" si="2"/>
        <v>140</v>
      </c>
      <c r="J20" s="22">
        <f t="shared" si="3"/>
        <v>3122</v>
      </c>
      <c r="K20" s="22">
        <f t="shared" si="4"/>
        <v>1166.6666666666667</v>
      </c>
      <c r="L20" s="22">
        <f t="shared" si="5"/>
        <v>313.33333333333331</v>
      </c>
      <c r="M20" s="22">
        <f t="shared" si="6"/>
        <v>2333.3333333333335</v>
      </c>
      <c r="N20" s="22"/>
      <c r="O20" s="22"/>
      <c r="P20" s="22">
        <f t="shared" si="7"/>
        <v>7215.3333333333339</v>
      </c>
    </row>
    <row r="21" spans="2:16" s="6" customFormat="1" ht="18" customHeight="1" x14ac:dyDescent="0.3">
      <c r="B21" s="89" t="s">
        <v>103</v>
      </c>
      <c r="C21" s="86">
        <v>3500</v>
      </c>
      <c r="D21" s="90">
        <v>1</v>
      </c>
      <c r="E21" s="60">
        <v>8</v>
      </c>
      <c r="F21" s="51">
        <v>1</v>
      </c>
      <c r="G21" s="86">
        <f t="shared" si="0"/>
        <v>28000</v>
      </c>
      <c r="H21" s="22">
        <f t="shared" si="1"/>
        <v>140</v>
      </c>
      <c r="I21" s="22">
        <f t="shared" si="2"/>
        <v>140</v>
      </c>
      <c r="J21" s="22">
        <f t="shared" si="3"/>
        <v>3122</v>
      </c>
      <c r="K21" s="22">
        <f t="shared" si="4"/>
        <v>1166.6666666666667</v>
      </c>
      <c r="L21" s="22">
        <f t="shared" si="5"/>
        <v>313.33333333333331</v>
      </c>
      <c r="M21" s="22">
        <f t="shared" si="6"/>
        <v>2333.3333333333335</v>
      </c>
      <c r="N21" s="22"/>
      <c r="O21" s="22"/>
      <c r="P21" s="22">
        <f t="shared" si="7"/>
        <v>7215.3333333333339</v>
      </c>
    </row>
    <row r="22" spans="2:16" s="6" customFormat="1" ht="18" customHeight="1" x14ac:dyDescent="0.3">
      <c r="B22" s="89" t="s">
        <v>104</v>
      </c>
      <c r="C22" s="86">
        <v>3800</v>
      </c>
      <c r="D22" s="90">
        <v>1</v>
      </c>
      <c r="E22" s="60">
        <v>8</v>
      </c>
      <c r="F22" s="51">
        <v>1</v>
      </c>
      <c r="G22" s="86">
        <f t="shared" si="0"/>
        <v>30400</v>
      </c>
      <c r="H22" s="22">
        <f t="shared" si="1"/>
        <v>152</v>
      </c>
      <c r="I22" s="22">
        <f t="shared" si="2"/>
        <v>152</v>
      </c>
      <c r="J22" s="22">
        <f t="shared" si="3"/>
        <v>3389.6</v>
      </c>
      <c r="K22" s="22">
        <f t="shared" si="4"/>
        <v>1266.6666666666667</v>
      </c>
      <c r="L22" s="22">
        <f t="shared" si="5"/>
        <v>313.33333333333331</v>
      </c>
      <c r="M22" s="22">
        <f t="shared" si="6"/>
        <v>2533.3333333333335</v>
      </c>
      <c r="N22" s="22"/>
      <c r="O22" s="22"/>
      <c r="P22" s="22">
        <f t="shared" si="7"/>
        <v>7806.9333333333325</v>
      </c>
    </row>
    <row r="23" spans="2:16" s="6" customFormat="1" ht="18" customHeight="1" x14ac:dyDescent="0.3">
      <c r="B23" s="89" t="s">
        <v>105</v>
      </c>
      <c r="C23" s="86">
        <v>3800</v>
      </c>
      <c r="D23" s="90">
        <v>1</v>
      </c>
      <c r="E23" s="60">
        <v>8</v>
      </c>
      <c r="F23" s="51">
        <v>1</v>
      </c>
      <c r="G23" s="86">
        <f t="shared" si="0"/>
        <v>30400</v>
      </c>
      <c r="H23" s="22">
        <f t="shared" si="1"/>
        <v>152</v>
      </c>
      <c r="I23" s="22">
        <f t="shared" si="2"/>
        <v>152</v>
      </c>
      <c r="J23" s="22">
        <f t="shared" si="3"/>
        <v>3389.6</v>
      </c>
      <c r="K23" s="22">
        <f t="shared" si="4"/>
        <v>1266.6666666666667</v>
      </c>
      <c r="L23" s="22">
        <f t="shared" si="5"/>
        <v>313.33333333333331</v>
      </c>
      <c r="M23" s="22">
        <f t="shared" si="6"/>
        <v>2533.3333333333335</v>
      </c>
      <c r="N23" s="22"/>
      <c r="O23" s="22"/>
      <c r="P23" s="22">
        <f t="shared" si="7"/>
        <v>7806.9333333333325</v>
      </c>
    </row>
    <row r="24" spans="2:16" s="6" customFormat="1" ht="18" customHeight="1" x14ac:dyDescent="0.3">
      <c r="B24" s="89" t="s">
        <v>106</v>
      </c>
      <c r="C24" s="86">
        <v>3200</v>
      </c>
      <c r="D24" s="90">
        <v>1</v>
      </c>
      <c r="E24" s="60">
        <v>8</v>
      </c>
      <c r="F24" s="51">
        <v>1</v>
      </c>
      <c r="G24" s="86">
        <f t="shared" si="0"/>
        <v>25600</v>
      </c>
      <c r="H24" s="22">
        <f t="shared" si="1"/>
        <v>128</v>
      </c>
      <c r="I24" s="22">
        <f t="shared" si="2"/>
        <v>128</v>
      </c>
      <c r="J24" s="22">
        <f t="shared" si="3"/>
        <v>2854.4</v>
      </c>
      <c r="K24" s="22">
        <f t="shared" si="4"/>
        <v>1066.6666666666667</v>
      </c>
      <c r="L24" s="22">
        <f t="shared" si="5"/>
        <v>313.33333333333331</v>
      </c>
      <c r="M24" s="22">
        <f t="shared" si="6"/>
        <v>2133.3333333333335</v>
      </c>
      <c r="N24" s="22"/>
      <c r="O24" s="22"/>
      <c r="P24" s="22">
        <f t="shared" si="7"/>
        <v>6623.7333333333336</v>
      </c>
    </row>
    <row r="25" spans="2:16" s="6" customFormat="1" ht="18" customHeight="1" x14ac:dyDescent="0.3">
      <c r="B25" s="89" t="s">
        <v>107</v>
      </c>
      <c r="C25" s="86">
        <v>3200</v>
      </c>
      <c r="D25" s="90">
        <v>1</v>
      </c>
      <c r="E25" s="60">
        <v>8</v>
      </c>
      <c r="F25" s="51">
        <v>1</v>
      </c>
      <c r="G25" s="86">
        <f t="shared" si="0"/>
        <v>25600</v>
      </c>
      <c r="H25" s="22">
        <f t="shared" si="1"/>
        <v>128</v>
      </c>
      <c r="I25" s="22">
        <f t="shared" si="2"/>
        <v>128</v>
      </c>
      <c r="J25" s="22">
        <f t="shared" si="3"/>
        <v>2854.4</v>
      </c>
      <c r="K25" s="22">
        <f t="shared" si="4"/>
        <v>1066.6666666666667</v>
      </c>
      <c r="L25" s="22">
        <f t="shared" si="5"/>
        <v>313.33333333333331</v>
      </c>
      <c r="M25" s="22">
        <f t="shared" si="6"/>
        <v>2133.3333333333335</v>
      </c>
      <c r="N25" s="22"/>
      <c r="O25" s="22"/>
      <c r="P25" s="22">
        <f t="shared" si="7"/>
        <v>6623.7333333333336</v>
      </c>
    </row>
    <row r="26" spans="2:16" s="6" customFormat="1" ht="18" customHeight="1" x14ac:dyDescent="0.3">
      <c r="B26" s="89" t="s">
        <v>108</v>
      </c>
      <c r="C26" s="86">
        <v>3000</v>
      </c>
      <c r="D26" s="91">
        <v>1</v>
      </c>
      <c r="E26" s="60">
        <v>8</v>
      </c>
      <c r="F26" s="51">
        <v>0.5</v>
      </c>
      <c r="G26" s="86">
        <f t="shared" si="0"/>
        <v>12000</v>
      </c>
      <c r="H26" s="22">
        <f t="shared" si="1"/>
        <v>60</v>
      </c>
      <c r="I26" s="22">
        <f t="shared" si="2"/>
        <v>60</v>
      </c>
      <c r="J26" s="22">
        <f t="shared" si="3"/>
        <v>1338</v>
      </c>
      <c r="K26" s="22">
        <f t="shared" si="4"/>
        <v>500</v>
      </c>
      <c r="L26" s="22">
        <f t="shared" si="5"/>
        <v>156.66666666666666</v>
      </c>
      <c r="M26" s="22">
        <f t="shared" si="6"/>
        <v>1000</v>
      </c>
      <c r="N26" s="22"/>
      <c r="O26" s="22"/>
      <c r="P26" s="22">
        <f t="shared" si="7"/>
        <v>3114.6666666666665</v>
      </c>
    </row>
    <row r="27" spans="2:16" s="6" customFormat="1" ht="18" customHeight="1" x14ac:dyDescent="0.3">
      <c r="B27" s="89" t="s">
        <v>109</v>
      </c>
      <c r="C27" s="86">
        <v>3000</v>
      </c>
      <c r="D27" s="91">
        <v>1</v>
      </c>
      <c r="E27" s="60">
        <v>8</v>
      </c>
      <c r="F27" s="23">
        <v>0.75</v>
      </c>
      <c r="G27" s="86">
        <f t="shared" si="0"/>
        <v>18000</v>
      </c>
      <c r="H27" s="22">
        <f t="shared" si="1"/>
        <v>90</v>
      </c>
      <c r="I27" s="22">
        <f t="shared" si="2"/>
        <v>90</v>
      </c>
      <c r="J27" s="22">
        <f t="shared" si="3"/>
        <v>2007</v>
      </c>
      <c r="K27" s="22">
        <f t="shared" si="4"/>
        <v>750</v>
      </c>
      <c r="L27" s="22">
        <f t="shared" si="5"/>
        <v>235</v>
      </c>
      <c r="M27" s="22">
        <f t="shared" si="6"/>
        <v>1500</v>
      </c>
      <c r="N27" s="22"/>
      <c r="O27" s="22"/>
      <c r="P27" s="22">
        <f t="shared" si="7"/>
        <v>4672</v>
      </c>
    </row>
    <row r="28" spans="2:16" s="6" customFormat="1" ht="18" customHeight="1" x14ac:dyDescent="0.3">
      <c r="B28" s="92" t="s">
        <v>110</v>
      </c>
      <c r="C28" s="86">
        <v>2800</v>
      </c>
      <c r="D28" s="93">
        <v>1</v>
      </c>
      <c r="E28" s="60">
        <v>8</v>
      </c>
      <c r="F28" s="23">
        <v>1</v>
      </c>
      <c r="G28" s="86">
        <f t="shared" si="0"/>
        <v>22400</v>
      </c>
      <c r="H28" s="22">
        <f t="shared" si="1"/>
        <v>112</v>
      </c>
      <c r="I28" s="22">
        <f t="shared" si="2"/>
        <v>112</v>
      </c>
      <c r="J28" s="22">
        <f t="shared" si="3"/>
        <v>2497.6</v>
      </c>
      <c r="K28" s="22">
        <f t="shared" si="4"/>
        <v>933.33333333333337</v>
      </c>
      <c r="L28" s="22">
        <f t="shared" si="5"/>
        <v>313.33333333333331</v>
      </c>
      <c r="M28" s="22">
        <f t="shared" si="6"/>
        <v>1866.6666666666667</v>
      </c>
      <c r="N28" s="22"/>
      <c r="O28" s="22"/>
      <c r="P28" s="22">
        <f t="shared" si="7"/>
        <v>5834.9333333333334</v>
      </c>
    </row>
    <row r="29" spans="2:16" s="6" customFormat="1" ht="21" customHeight="1" x14ac:dyDescent="0.3">
      <c r="B29" s="89" t="s">
        <v>111</v>
      </c>
      <c r="C29" s="86">
        <v>1800</v>
      </c>
      <c r="D29" s="90">
        <v>1</v>
      </c>
      <c r="E29" s="60">
        <v>8</v>
      </c>
      <c r="F29" s="23">
        <v>1</v>
      </c>
      <c r="G29" s="86">
        <f t="shared" si="0"/>
        <v>14400</v>
      </c>
      <c r="H29" s="22">
        <f t="shared" si="1"/>
        <v>72</v>
      </c>
      <c r="I29" s="22">
        <f t="shared" si="2"/>
        <v>72</v>
      </c>
      <c r="J29" s="22">
        <f t="shared" si="3"/>
        <v>1605.6000000000001</v>
      </c>
      <c r="K29" s="22">
        <f t="shared" si="4"/>
        <v>600</v>
      </c>
      <c r="L29" s="22">
        <f t="shared" si="5"/>
        <v>313.33333333333331</v>
      </c>
      <c r="M29" s="22">
        <f t="shared" si="6"/>
        <v>1200</v>
      </c>
      <c r="N29" s="22"/>
      <c r="O29" s="22"/>
      <c r="P29" s="22">
        <f t="shared" si="7"/>
        <v>3862.9333333333338</v>
      </c>
    </row>
    <row r="30" spans="2:16" s="6" customFormat="1" ht="18" customHeight="1" x14ac:dyDescent="0.3">
      <c r="B30" s="89" t="s">
        <v>112</v>
      </c>
      <c r="C30" s="86">
        <v>2500</v>
      </c>
      <c r="D30" s="90">
        <v>1</v>
      </c>
      <c r="E30" s="60">
        <v>8</v>
      </c>
      <c r="F30" s="23">
        <v>0.5</v>
      </c>
      <c r="G30" s="86">
        <f t="shared" si="0"/>
        <v>10000</v>
      </c>
      <c r="H30" s="22">
        <f t="shared" si="1"/>
        <v>50</v>
      </c>
      <c r="I30" s="22">
        <f t="shared" si="2"/>
        <v>50</v>
      </c>
      <c r="J30" s="22">
        <f t="shared" si="3"/>
        <v>1115</v>
      </c>
      <c r="K30" s="22">
        <f t="shared" si="4"/>
        <v>416.66666666666669</v>
      </c>
      <c r="L30" s="22">
        <f t="shared" si="5"/>
        <v>156.66666666666666</v>
      </c>
      <c r="M30" s="22">
        <f t="shared" si="6"/>
        <v>833.33333333333337</v>
      </c>
      <c r="N30" s="22"/>
      <c r="O30" s="22"/>
      <c r="P30" s="22">
        <f t="shared" si="7"/>
        <v>2621.666666666667</v>
      </c>
    </row>
    <row r="31" spans="2:16" s="6" customFormat="1" ht="18" customHeight="1" x14ac:dyDescent="0.3">
      <c r="B31" s="89" t="s">
        <v>113</v>
      </c>
      <c r="C31" s="86">
        <v>850</v>
      </c>
      <c r="D31" s="90">
        <v>2</v>
      </c>
      <c r="E31" s="60">
        <v>8</v>
      </c>
      <c r="F31" s="23">
        <v>1</v>
      </c>
      <c r="G31" s="86">
        <f t="shared" si="0"/>
        <v>13600</v>
      </c>
      <c r="H31" s="22">
        <f t="shared" si="1"/>
        <v>68</v>
      </c>
      <c r="I31" s="22">
        <f t="shared" si="2"/>
        <v>68</v>
      </c>
      <c r="J31" s="22">
        <f t="shared" si="3"/>
        <v>1516.4</v>
      </c>
      <c r="K31" s="22">
        <f t="shared" si="4"/>
        <v>566.66666666666663</v>
      </c>
      <c r="L31" s="22">
        <f t="shared" si="5"/>
        <v>626.66666666666663</v>
      </c>
      <c r="M31" s="22">
        <f t="shared" si="6"/>
        <v>1133.3333333333333</v>
      </c>
      <c r="N31" s="22"/>
      <c r="O31" s="22"/>
      <c r="P31" s="22">
        <f t="shared" si="7"/>
        <v>3979.0666666666666</v>
      </c>
    </row>
    <row r="32" spans="2:16" s="6" customFormat="1" ht="18" customHeight="1" x14ac:dyDescent="0.3">
      <c r="B32" s="149" t="s">
        <v>28</v>
      </c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1"/>
      <c r="N32" s="25"/>
      <c r="O32" s="25"/>
      <c r="P32" s="26">
        <f>(SUM(P16:P31))</f>
        <v>96238.60000000002</v>
      </c>
    </row>
    <row r="33" spans="2:16" x14ac:dyDescent="0.25">
      <c r="B33" s="145" t="s">
        <v>32</v>
      </c>
      <c r="C33" s="146"/>
      <c r="D33" s="146"/>
      <c r="E33" s="146"/>
      <c r="F33" s="146"/>
      <c r="G33" s="146"/>
      <c r="H33" s="146"/>
      <c r="I33" s="146"/>
      <c r="J33" s="146"/>
      <c r="K33" s="147"/>
      <c r="L33" s="148">
        <f>(+P14+P32)</f>
        <v>137166.93333333335</v>
      </c>
      <c r="M33" s="146"/>
      <c r="N33" s="146"/>
      <c r="O33" s="146"/>
      <c r="P33" s="147"/>
    </row>
    <row r="34" spans="2:16" x14ac:dyDescent="0.25">
      <c r="G34" s="24"/>
    </row>
    <row r="35" spans="2:16" x14ac:dyDescent="0.25">
      <c r="C35" s="20" t="s">
        <v>47</v>
      </c>
      <c r="D35" s="21">
        <f>+'Datos Generales'!C4</f>
        <v>240</v>
      </c>
      <c r="G35" s="24"/>
    </row>
    <row r="36" spans="2:16" x14ac:dyDescent="0.25">
      <c r="G36" s="24"/>
    </row>
    <row r="37" spans="2:16" x14ac:dyDescent="0.25">
      <c r="G37" s="24"/>
    </row>
    <row r="38" spans="2:16" x14ac:dyDescent="0.25">
      <c r="G38" s="24"/>
    </row>
    <row r="39" spans="2:16" x14ac:dyDescent="0.25">
      <c r="G39" s="24"/>
    </row>
    <row r="40" spans="2:16" x14ac:dyDescent="0.25">
      <c r="G40" s="24"/>
    </row>
    <row r="41" spans="2:16" x14ac:dyDescent="0.25">
      <c r="G41" s="24"/>
    </row>
    <row r="42" spans="2:16" x14ac:dyDescent="0.25">
      <c r="G42" s="24"/>
    </row>
    <row r="43" spans="2:16" x14ac:dyDescent="0.25">
      <c r="G43" s="24"/>
    </row>
  </sheetData>
  <mergeCells count="18">
    <mergeCell ref="B2:P2"/>
    <mergeCell ref="B3:P3"/>
    <mergeCell ref="B6:B7"/>
    <mergeCell ref="B8:P8"/>
    <mergeCell ref="C6:C7"/>
    <mergeCell ref="D6:D7"/>
    <mergeCell ref="K6:K7"/>
    <mergeCell ref="M6:M7"/>
    <mergeCell ref="P6:P7"/>
    <mergeCell ref="N6:N7"/>
    <mergeCell ref="E6:F6"/>
    <mergeCell ref="E7:F7"/>
    <mergeCell ref="G6:G7"/>
    <mergeCell ref="B33:K33"/>
    <mergeCell ref="L33:P33"/>
    <mergeCell ref="B14:M14"/>
    <mergeCell ref="B32:M32"/>
    <mergeCell ref="B15:P15"/>
  </mergeCells>
  <phoneticPr fontId="0" type="noConversion"/>
  <conditionalFormatting sqref="B28">
    <cfRule type="duplicateValues" dxfId="1" priority="1" stopIfTrue="1"/>
  </conditionalFormatting>
  <conditionalFormatting sqref="B12:B13 B16:B27 B29:B31">
    <cfRule type="expression" dxfId="0" priority="5" stopIfTrue="1">
      <formula>AND(COUNTIF($B$16:$B$16, B12)+COUNTIF($B$29:$B$31, B12)&gt;1,NOT(ISBLANK(B12)))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I48"/>
  <sheetViews>
    <sheetView topLeftCell="A15" zoomScale="90" zoomScaleNormal="90" workbookViewId="0">
      <selection activeCell="G27" sqref="G27"/>
    </sheetView>
  </sheetViews>
  <sheetFormatPr baseColWidth="10" defaultColWidth="11.44140625" defaultRowHeight="13.2" x14ac:dyDescent="0.3"/>
  <cols>
    <col min="1" max="1" width="2.6640625" style="6" customWidth="1"/>
    <col min="2" max="2" width="53.109375" style="6" customWidth="1"/>
    <col min="3" max="3" width="10" style="6" customWidth="1"/>
    <col min="4" max="4" width="10.5546875" style="6" customWidth="1"/>
    <col min="5" max="5" width="11.5546875" style="6" bestFit="1" customWidth="1"/>
    <col min="6" max="6" width="17.109375" style="6" customWidth="1"/>
    <col min="7" max="7" width="13.21875" style="6" bestFit="1" customWidth="1"/>
    <col min="8" max="8" width="11.5546875" style="6" bestFit="1" customWidth="1"/>
    <col min="9" max="9" width="14.33203125" style="6" customWidth="1"/>
    <col min="10" max="10" width="11.5546875" style="6" bestFit="1" customWidth="1"/>
    <col min="11" max="16384" width="11.44140625" style="6"/>
  </cols>
  <sheetData>
    <row r="2" spans="2:9" x14ac:dyDescent="0.3">
      <c r="B2" s="131" t="s">
        <v>46</v>
      </c>
      <c r="C2" s="131"/>
      <c r="D2" s="131"/>
      <c r="E2" s="131"/>
      <c r="F2" s="131"/>
      <c r="G2" s="131"/>
    </row>
    <row r="3" spans="2:9" ht="56.25" customHeight="1" x14ac:dyDescent="0.3">
      <c r="B3" s="12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25"/>
      <c r="D3" s="125"/>
      <c r="E3" s="125"/>
      <c r="F3" s="125"/>
      <c r="G3" s="125"/>
    </row>
    <row r="4" spans="2:9" x14ac:dyDescent="0.3">
      <c r="B4" s="34" t="s">
        <v>63</v>
      </c>
      <c r="H4" s="8"/>
      <c r="I4" s="9"/>
    </row>
    <row r="5" spans="2:9" x14ac:dyDescent="0.3">
      <c r="B5" s="168" t="s">
        <v>16</v>
      </c>
      <c r="C5" s="167" t="s">
        <v>29</v>
      </c>
      <c r="D5" s="167" t="s">
        <v>31</v>
      </c>
      <c r="E5" s="167" t="s">
        <v>48</v>
      </c>
      <c r="F5" s="72" t="s">
        <v>17</v>
      </c>
      <c r="G5" s="72" t="s">
        <v>0</v>
      </c>
    </row>
    <row r="6" spans="2:9" x14ac:dyDescent="0.3">
      <c r="B6" s="168"/>
      <c r="C6" s="167"/>
      <c r="D6" s="167"/>
      <c r="E6" s="167"/>
      <c r="F6" s="72" t="s">
        <v>18</v>
      </c>
      <c r="G6" s="72" t="s">
        <v>1</v>
      </c>
    </row>
    <row r="7" spans="2:9" ht="13.5" customHeight="1" x14ac:dyDescent="0.3">
      <c r="B7" s="166" t="s">
        <v>58</v>
      </c>
      <c r="C7" s="166"/>
      <c r="D7" s="166"/>
      <c r="E7" s="166"/>
      <c r="F7" s="166"/>
      <c r="G7" s="166"/>
    </row>
    <row r="8" spans="2:9" ht="13.5" customHeight="1" x14ac:dyDescent="0.3">
      <c r="B8" s="32" t="s">
        <v>114</v>
      </c>
      <c r="C8" s="29">
        <v>5</v>
      </c>
      <c r="D8" s="29">
        <v>30</v>
      </c>
      <c r="E8" s="33"/>
      <c r="F8" s="31">
        <v>50</v>
      </c>
      <c r="G8" s="31">
        <f>+C8*D8*F8</f>
        <v>7500</v>
      </c>
    </row>
    <row r="9" spans="2:9" ht="13.5" customHeight="1" x14ac:dyDescent="0.3">
      <c r="B9" s="32" t="s">
        <v>115</v>
      </c>
      <c r="C9" s="29">
        <v>16</v>
      </c>
      <c r="D9" s="29">
        <v>30</v>
      </c>
      <c r="E9" s="33"/>
      <c r="F9" s="31">
        <v>30</v>
      </c>
      <c r="G9" s="31">
        <f>+C9*D9*F9</f>
        <v>14400</v>
      </c>
    </row>
    <row r="10" spans="2:9" ht="13.5" customHeight="1" x14ac:dyDescent="0.3">
      <c r="B10" s="161" t="s">
        <v>38</v>
      </c>
      <c r="C10" s="161"/>
      <c r="D10" s="161"/>
      <c r="E10" s="161"/>
      <c r="F10" s="161"/>
      <c r="G10" s="27">
        <f>SUM(G8:G9)</f>
        <v>21900</v>
      </c>
    </row>
    <row r="11" spans="2:9" ht="13.5" customHeight="1" x14ac:dyDescent="0.3">
      <c r="B11" s="162" t="s">
        <v>83</v>
      </c>
      <c r="C11" s="162"/>
      <c r="D11" s="162"/>
      <c r="E11" s="162"/>
      <c r="F11" s="162"/>
      <c r="G11" s="162"/>
    </row>
    <row r="12" spans="2:9" ht="26.4" x14ac:dyDescent="0.3">
      <c r="B12" s="95" t="s">
        <v>116</v>
      </c>
      <c r="C12" s="96" t="s">
        <v>125</v>
      </c>
      <c r="D12" s="96">
        <v>20</v>
      </c>
      <c r="E12" s="85"/>
      <c r="F12" s="31">
        <v>410</v>
      </c>
      <c r="G12" s="31">
        <f>D12*F12</f>
        <v>8200</v>
      </c>
    </row>
    <row r="13" spans="2:9" ht="26.4" x14ac:dyDescent="0.3">
      <c r="B13" s="95" t="s">
        <v>117</v>
      </c>
      <c r="C13" s="96" t="s">
        <v>126</v>
      </c>
      <c r="D13" s="96">
        <v>1</v>
      </c>
      <c r="E13" s="85"/>
      <c r="F13" s="31">
        <v>21000</v>
      </c>
      <c r="G13" s="31">
        <f t="shared" ref="G13:G20" si="0">D13*F13</f>
        <v>21000</v>
      </c>
    </row>
    <row r="14" spans="2:9" ht="13.5" customHeight="1" x14ac:dyDescent="0.3">
      <c r="B14" s="94" t="s">
        <v>118</v>
      </c>
      <c r="C14" s="96" t="s">
        <v>126</v>
      </c>
      <c r="D14" s="96">
        <v>1</v>
      </c>
      <c r="E14" s="85"/>
      <c r="F14" s="31">
        <v>10500</v>
      </c>
      <c r="G14" s="31">
        <f t="shared" si="0"/>
        <v>10500</v>
      </c>
    </row>
    <row r="15" spans="2:9" ht="13.5" customHeight="1" x14ac:dyDescent="0.3">
      <c r="B15" s="94" t="s">
        <v>119</v>
      </c>
      <c r="C15" s="96" t="s">
        <v>127</v>
      </c>
      <c r="D15" s="96">
        <v>200</v>
      </c>
      <c r="E15" s="85"/>
      <c r="F15" s="31">
        <v>405</v>
      </c>
      <c r="G15" s="31">
        <f t="shared" si="0"/>
        <v>81000</v>
      </c>
    </row>
    <row r="16" spans="2:9" ht="26.4" x14ac:dyDescent="0.3">
      <c r="B16" s="95" t="s">
        <v>120</v>
      </c>
      <c r="C16" s="96" t="s">
        <v>128</v>
      </c>
      <c r="D16" s="96">
        <v>10000</v>
      </c>
      <c r="E16" s="85"/>
      <c r="F16" s="31">
        <v>16</v>
      </c>
      <c r="G16" s="31">
        <f t="shared" si="0"/>
        <v>160000</v>
      </c>
    </row>
    <row r="17" spans="2:9" ht="13.5" customHeight="1" x14ac:dyDescent="0.3">
      <c r="B17" s="94" t="s">
        <v>121</v>
      </c>
      <c r="C17" s="96" t="s">
        <v>128</v>
      </c>
      <c r="D17" s="96">
        <v>40</v>
      </c>
      <c r="E17" s="85"/>
      <c r="F17" s="31">
        <v>1250</v>
      </c>
      <c r="G17" s="31">
        <f t="shared" si="0"/>
        <v>50000</v>
      </c>
    </row>
    <row r="18" spans="2:9" ht="13.5" customHeight="1" x14ac:dyDescent="0.3">
      <c r="B18" s="94" t="s">
        <v>122</v>
      </c>
      <c r="C18" s="96" t="s">
        <v>129</v>
      </c>
      <c r="D18" s="96">
        <v>50</v>
      </c>
      <c r="E18" s="85"/>
      <c r="F18" s="31">
        <v>810</v>
      </c>
      <c r="G18" s="31">
        <f t="shared" si="0"/>
        <v>40500</v>
      </c>
    </row>
    <row r="19" spans="2:9" ht="13.5" customHeight="1" x14ac:dyDescent="0.3">
      <c r="B19" s="94" t="s">
        <v>123</v>
      </c>
      <c r="C19" s="96" t="s">
        <v>129</v>
      </c>
      <c r="D19" s="96">
        <v>10</v>
      </c>
      <c r="E19" s="85"/>
      <c r="F19" s="31">
        <v>760</v>
      </c>
      <c r="G19" s="31">
        <f t="shared" si="0"/>
        <v>7600</v>
      </c>
    </row>
    <row r="20" spans="2:9" ht="13.5" customHeight="1" x14ac:dyDescent="0.3">
      <c r="B20" s="94" t="s">
        <v>124</v>
      </c>
      <c r="C20" s="96" t="s">
        <v>126</v>
      </c>
      <c r="D20" s="96">
        <v>1</v>
      </c>
      <c r="E20" s="85"/>
      <c r="F20" s="31">
        <v>6000</v>
      </c>
      <c r="G20" s="31">
        <f t="shared" si="0"/>
        <v>6000</v>
      </c>
    </row>
    <row r="21" spans="2:9" ht="13.5" customHeight="1" x14ac:dyDescent="0.3">
      <c r="B21" s="161" t="s">
        <v>44</v>
      </c>
      <c r="C21" s="161"/>
      <c r="D21" s="161"/>
      <c r="E21" s="161"/>
      <c r="F21" s="161"/>
      <c r="G21" s="27">
        <f>SUM(G12:G20)</f>
        <v>384800</v>
      </c>
      <c r="I21" s="9"/>
    </row>
    <row r="22" spans="2:9" ht="13.5" customHeight="1" x14ac:dyDescent="0.3">
      <c r="B22" s="162" t="s">
        <v>84</v>
      </c>
      <c r="C22" s="162"/>
      <c r="D22" s="162"/>
      <c r="E22" s="162"/>
      <c r="F22" s="162"/>
      <c r="G22" s="162"/>
    </row>
    <row r="23" spans="2:9" ht="13.5" customHeight="1" x14ac:dyDescent="0.3">
      <c r="B23" s="28"/>
      <c r="C23" s="29"/>
      <c r="D23" s="29"/>
      <c r="E23" s="33"/>
      <c r="F23" s="52"/>
      <c r="G23" s="47"/>
    </row>
    <row r="24" spans="2:9" ht="13.5" customHeight="1" x14ac:dyDescent="0.3">
      <c r="B24" s="161" t="s">
        <v>39</v>
      </c>
      <c r="C24" s="161"/>
      <c r="D24" s="161"/>
      <c r="E24" s="161"/>
      <c r="F24" s="161"/>
      <c r="G24" s="27">
        <f>SUM(G23:G23)</f>
        <v>0</v>
      </c>
    </row>
    <row r="25" spans="2:9" ht="13.5" customHeight="1" x14ac:dyDescent="0.3">
      <c r="B25" s="163" t="s">
        <v>59</v>
      </c>
      <c r="C25" s="164"/>
      <c r="D25" s="164"/>
      <c r="E25" s="164"/>
      <c r="F25" s="164"/>
      <c r="G25" s="165"/>
    </row>
    <row r="26" spans="2:9" ht="29.4" customHeight="1" x14ac:dyDescent="0.3">
      <c r="B26" s="28" t="s">
        <v>130</v>
      </c>
      <c r="C26" s="29" t="s">
        <v>131</v>
      </c>
      <c r="D26" s="29">
        <v>2</v>
      </c>
      <c r="E26" s="33">
        <v>8</v>
      </c>
      <c r="F26" s="47">
        <v>1000</v>
      </c>
      <c r="G26" s="47">
        <f>D26*E26*F26</f>
        <v>16000</v>
      </c>
    </row>
    <row r="27" spans="2:9" ht="13.5" customHeight="1" x14ac:dyDescent="0.3">
      <c r="B27" s="161" t="s">
        <v>40</v>
      </c>
      <c r="C27" s="161"/>
      <c r="D27" s="161"/>
      <c r="E27" s="161"/>
      <c r="F27" s="161"/>
      <c r="G27" s="27">
        <f>+G26</f>
        <v>16000</v>
      </c>
    </row>
    <row r="28" spans="2:9" ht="13.5" customHeight="1" x14ac:dyDescent="0.3">
      <c r="B28" s="162" t="s">
        <v>60</v>
      </c>
      <c r="C28" s="162"/>
      <c r="D28" s="162"/>
      <c r="E28" s="162"/>
      <c r="F28" s="162"/>
      <c r="G28" s="162"/>
    </row>
    <row r="29" spans="2:9" ht="13.5" customHeight="1" x14ac:dyDescent="0.3">
      <c r="B29" s="94" t="s">
        <v>132</v>
      </c>
      <c r="C29" s="96" t="s">
        <v>125</v>
      </c>
      <c r="D29" s="96">
        <v>1</v>
      </c>
      <c r="E29" s="33">
        <v>8</v>
      </c>
      <c r="F29" s="47">
        <v>600</v>
      </c>
      <c r="G29" s="47">
        <f t="shared" ref="G29:G31" si="1">D29*E29*F29</f>
        <v>4800</v>
      </c>
    </row>
    <row r="30" spans="2:9" ht="13.5" customHeight="1" x14ac:dyDescent="0.3">
      <c r="B30" s="94" t="s">
        <v>133</v>
      </c>
      <c r="C30" s="96" t="s">
        <v>125</v>
      </c>
      <c r="D30" s="96">
        <v>6</v>
      </c>
      <c r="E30" s="33">
        <v>8</v>
      </c>
      <c r="F30" s="47">
        <v>150</v>
      </c>
      <c r="G30" s="47">
        <f t="shared" si="1"/>
        <v>7200</v>
      </c>
    </row>
    <row r="31" spans="2:9" ht="13.5" customHeight="1" x14ac:dyDescent="0.3">
      <c r="B31" s="94" t="s">
        <v>134</v>
      </c>
      <c r="C31" s="96" t="s">
        <v>125</v>
      </c>
      <c r="D31" s="96">
        <v>2</v>
      </c>
      <c r="E31" s="33">
        <v>8</v>
      </c>
      <c r="F31" s="47">
        <v>80</v>
      </c>
      <c r="G31" s="47">
        <f t="shared" si="1"/>
        <v>1280</v>
      </c>
    </row>
    <row r="32" spans="2:9" ht="13.5" customHeight="1" x14ac:dyDescent="0.3">
      <c r="B32" s="94" t="s">
        <v>147</v>
      </c>
      <c r="C32" s="96" t="s">
        <v>125</v>
      </c>
      <c r="D32" s="96">
        <v>1</v>
      </c>
      <c r="E32" s="33">
        <v>4</v>
      </c>
      <c r="F32" s="47">
        <v>1200</v>
      </c>
      <c r="G32" s="47">
        <f t="shared" ref="G32" si="2">D32*E32*F32</f>
        <v>4800</v>
      </c>
    </row>
    <row r="33" spans="2:7" ht="13.5" customHeight="1" x14ac:dyDescent="0.3">
      <c r="B33" s="161" t="s">
        <v>41</v>
      </c>
      <c r="C33" s="161"/>
      <c r="D33" s="161"/>
      <c r="E33" s="161"/>
      <c r="F33" s="161"/>
      <c r="G33" s="27">
        <f>+SUM(G29:G32)</f>
        <v>18080</v>
      </c>
    </row>
    <row r="34" spans="2:7" ht="13.5" customHeight="1" x14ac:dyDescent="0.3">
      <c r="B34" s="162" t="s">
        <v>61</v>
      </c>
      <c r="C34" s="162"/>
      <c r="D34" s="162"/>
      <c r="E34" s="162"/>
      <c r="F34" s="162"/>
      <c r="G34" s="162"/>
    </row>
    <row r="35" spans="2:7" ht="13.5" customHeight="1" x14ac:dyDescent="0.3">
      <c r="B35" s="94" t="s">
        <v>135</v>
      </c>
      <c r="C35" s="96" t="s">
        <v>125</v>
      </c>
      <c r="D35" s="96">
        <v>1</v>
      </c>
      <c r="E35" s="33">
        <v>8</v>
      </c>
      <c r="F35" s="82">
        <v>150</v>
      </c>
      <c r="G35" s="47">
        <f>D35*E35*F35</f>
        <v>1200</v>
      </c>
    </row>
    <row r="36" spans="2:7" ht="13.5" customHeight="1" x14ac:dyDescent="0.3">
      <c r="B36" s="28"/>
      <c r="C36" s="29"/>
      <c r="D36" s="55"/>
      <c r="E36" s="33"/>
      <c r="F36" s="82"/>
      <c r="G36" s="31"/>
    </row>
    <row r="37" spans="2:7" ht="13.5" customHeight="1" x14ac:dyDescent="0.3">
      <c r="B37" s="32"/>
      <c r="C37" s="161" t="s">
        <v>42</v>
      </c>
      <c r="D37" s="161"/>
      <c r="E37" s="161"/>
      <c r="F37" s="161"/>
      <c r="G37" s="27">
        <f>SUM(G35:G36)</f>
        <v>1200</v>
      </c>
    </row>
    <row r="38" spans="2:7" ht="13.5" customHeight="1" x14ac:dyDescent="0.3">
      <c r="B38" s="162" t="s">
        <v>62</v>
      </c>
      <c r="C38" s="162"/>
      <c r="D38" s="162"/>
      <c r="E38" s="162"/>
      <c r="F38" s="162"/>
      <c r="G38" s="162"/>
    </row>
    <row r="39" spans="2:7" ht="13.5" customHeight="1" x14ac:dyDescent="0.3">
      <c r="B39" s="94" t="s">
        <v>136</v>
      </c>
      <c r="C39" s="96" t="s">
        <v>125</v>
      </c>
      <c r="D39" s="96">
        <v>1</v>
      </c>
      <c r="E39" s="33">
        <v>8</v>
      </c>
      <c r="F39" s="82">
        <v>100</v>
      </c>
      <c r="G39" s="47">
        <f>D39*E39*F39</f>
        <v>800</v>
      </c>
    </row>
    <row r="40" spans="2:7" ht="13.5" customHeight="1" x14ac:dyDescent="0.3">
      <c r="B40" s="32"/>
      <c r="C40" s="29"/>
      <c r="D40" s="29"/>
      <c r="E40" s="33"/>
      <c r="F40" s="82"/>
      <c r="G40" s="31"/>
    </row>
    <row r="41" spans="2:7" ht="13.5" customHeight="1" x14ac:dyDescent="0.3">
      <c r="B41" s="32"/>
      <c r="C41" s="161" t="s">
        <v>43</v>
      </c>
      <c r="D41" s="161"/>
      <c r="E41" s="161"/>
      <c r="F41" s="161"/>
      <c r="G41" s="27">
        <f>SUM(G39:G40)</f>
        <v>800</v>
      </c>
    </row>
    <row r="42" spans="2:7" ht="13.5" customHeight="1" x14ac:dyDescent="0.3">
      <c r="B42" s="166" t="s">
        <v>64</v>
      </c>
      <c r="C42" s="166"/>
      <c r="D42" s="166"/>
      <c r="E42" s="166"/>
      <c r="F42" s="166"/>
      <c r="G42" s="166"/>
    </row>
    <row r="43" spans="2:7" ht="13.5" customHeight="1" x14ac:dyDescent="0.3">
      <c r="B43" s="94"/>
      <c r="C43" s="96"/>
      <c r="D43" s="96"/>
      <c r="E43" s="33"/>
      <c r="F43" s="82"/>
      <c r="G43" s="47"/>
    </row>
    <row r="44" spans="2:7" ht="13.5" customHeight="1" x14ac:dyDescent="0.3">
      <c r="B44" s="94"/>
      <c r="C44" s="96"/>
      <c r="D44" s="96"/>
      <c r="E44" s="33"/>
      <c r="F44" s="82"/>
      <c r="G44" s="47"/>
    </row>
    <row r="45" spans="2:7" ht="13.5" customHeight="1" x14ac:dyDescent="0.3">
      <c r="B45" s="32"/>
      <c r="C45" s="29"/>
      <c r="D45" s="29"/>
      <c r="E45" s="30"/>
      <c r="F45" s="52"/>
      <c r="G45" s="52"/>
    </row>
    <row r="46" spans="2:7" ht="13.5" customHeight="1" x14ac:dyDescent="0.3">
      <c r="B46" s="28"/>
      <c r="C46" s="29"/>
      <c r="D46" s="29"/>
      <c r="E46" s="30"/>
      <c r="F46" s="52"/>
      <c r="G46" s="52"/>
    </row>
    <row r="47" spans="2:7" ht="13.5" customHeight="1" x14ac:dyDescent="0.3">
      <c r="B47" s="28"/>
      <c r="C47" s="29"/>
      <c r="D47" s="30"/>
      <c r="E47" s="30"/>
      <c r="F47" s="52"/>
      <c r="G47" s="52"/>
    </row>
    <row r="48" spans="2:7" ht="13.5" customHeight="1" x14ac:dyDescent="0.3">
      <c r="B48" s="161" t="s">
        <v>82</v>
      </c>
      <c r="C48" s="161"/>
      <c r="D48" s="161"/>
      <c r="E48" s="161"/>
      <c r="F48" s="161"/>
      <c r="G48" s="27">
        <f>SUM(G43:G47)</f>
        <v>0</v>
      </c>
    </row>
  </sheetData>
  <mergeCells count="22">
    <mergeCell ref="B2:G2"/>
    <mergeCell ref="B3:G3"/>
    <mergeCell ref="B22:G22"/>
    <mergeCell ref="B24:F24"/>
    <mergeCell ref="B11:G11"/>
    <mergeCell ref="D5:D6"/>
    <mergeCell ref="C5:C6"/>
    <mergeCell ref="E5:E6"/>
    <mergeCell ref="B7:G7"/>
    <mergeCell ref="B5:B6"/>
    <mergeCell ref="B10:F10"/>
    <mergeCell ref="B21:F21"/>
    <mergeCell ref="B27:F27"/>
    <mergeCell ref="B38:G38"/>
    <mergeCell ref="C37:F37"/>
    <mergeCell ref="B25:G25"/>
    <mergeCell ref="B48:F48"/>
    <mergeCell ref="B42:G42"/>
    <mergeCell ref="C41:F41"/>
    <mergeCell ref="B28:G28"/>
    <mergeCell ref="B33:F33"/>
    <mergeCell ref="B34:G3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I24"/>
  <sheetViews>
    <sheetView workbookViewId="0">
      <selection activeCell="G17" sqref="G17"/>
    </sheetView>
  </sheetViews>
  <sheetFormatPr baseColWidth="10" defaultColWidth="11.44140625" defaultRowHeight="13.2" x14ac:dyDescent="0.25"/>
  <cols>
    <col min="1" max="1" width="1.5546875" style="1" customWidth="1"/>
    <col min="2" max="2" width="46" style="1" customWidth="1"/>
    <col min="3" max="4" width="12.6640625" style="1" customWidth="1"/>
    <col min="5" max="5" width="14.5546875" style="50" customWidth="1"/>
    <col min="6" max="6" width="12.6640625" style="1" customWidth="1"/>
    <col min="7" max="7" width="16.88671875" style="1" customWidth="1"/>
    <col min="8" max="8" width="16.5546875" style="1" customWidth="1"/>
    <col min="9" max="16384" width="11.44140625" style="1"/>
  </cols>
  <sheetData>
    <row r="2" spans="2:9" x14ac:dyDescent="0.25">
      <c r="B2" s="131" t="s">
        <v>46</v>
      </c>
      <c r="C2" s="131"/>
      <c r="D2" s="131"/>
      <c r="E2" s="131"/>
      <c r="F2" s="131"/>
      <c r="G2" s="131"/>
    </row>
    <row r="3" spans="2:9" ht="67.5" customHeight="1" x14ac:dyDescent="0.25">
      <c r="B3" s="12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25"/>
      <c r="D3" s="125"/>
      <c r="E3" s="125"/>
      <c r="F3" s="125"/>
      <c r="G3" s="125"/>
      <c r="H3" s="8"/>
      <c r="I3" s="6"/>
    </row>
    <row r="4" spans="2:9" x14ac:dyDescent="0.25">
      <c r="B4" s="15" t="s">
        <v>67</v>
      </c>
    </row>
    <row r="5" spans="2:9" x14ac:dyDescent="0.25">
      <c r="B5" s="15"/>
    </row>
    <row r="6" spans="2:9" x14ac:dyDescent="0.25">
      <c r="B6" s="134" t="s">
        <v>24</v>
      </c>
      <c r="C6" s="136" t="s">
        <v>2</v>
      </c>
      <c r="D6" s="129" t="s">
        <v>3</v>
      </c>
      <c r="E6" s="130"/>
      <c r="F6" s="66" t="s">
        <v>4</v>
      </c>
      <c r="G6" s="66"/>
    </row>
    <row r="7" spans="2:9" x14ac:dyDescent="0.25">
      <c r="B7" s="135"/>
      <c r="C7" s="137"/>
      <c r="D7" s="73" t="s">
        <v>68</v>
      </c>
      <c r="E7" s="73" t="s">
        <v>69</v>
      </c>
      <c r="F7" s="73" t="s">
        <v>6</v>
      </c>
      <c r="G7" s="73" t="s">
        <v>7</v>
      </c>
    </row>
    <row r="8" spans="2:9" s="6" customFormat="1" ht="18" customHeight="1" x14ac:dyDescent="0.3">
      <c r="B8" s="74" t="s">
        <v>87</v>
      </c>
      <c r="C8" s="75"/>
      <c r="D8" s="75"/>
      <c r="E8" s="76"/>
      <c r="F8" s="75"/>
      <c r="G8" s="77"/>
    </row>
    <row r="9" spans="2:9" s="6" customFormat="1" ht="18" customHeight="1" x14ac:dyDescent="0.3">
      <c r="B9" s="97" t="s">
        <v>137</v>
      </c>
      <c r="C9" s="98">
        <v>1</v>
      </c>
      <c r="D9" s="98">
        <v>8</v>
      </c>
      <c r="E9" s="51">
        <v>0.2</v>
      </c>
      <c r="F9" s="83">
        <v>3000</v>
      </c>
      <c r="G9" s="17">
        <f>+C9*D9*E9*F9</f>
        <v>4800</v>
      </c>
    </row>
    <row r="10" spans="2:9" s="6" customFormat="1" ht="18" customHeight="1" x14ac:dyDescent="0.3">
      <c r="B10" s="97" t="s">
        <v>138</v>
      </c>
      <c r="C10" s="98">
        <v>1</v>
      </c>
      <c r="D10" s="98">
        <v>8</v>
      </c>
      <c r="E10" s="51">
        <v>0.2</v>
      </c>
      <c r="F10" s="83">
        <v>1000</v>
      </c>
      <c r="G10" s="17">
        <f t="shared" ref="G10:G13" si="0">+C10*D10*E10*F10</f>
        <v>1600</v>
      </c>
    </row>
    <row r="11" spans="2:9" s="6" customFormat="1" ht="18" customHeight="1" x14ac:dyDescent="0.3">
      <c r="B11" s="99" t="s">
        <v>139</v>
      </c>
      <c r="C11" s="98">
        <v>1</v>
      </c>
      <c r="D11" s="98">
        <v>8</v>
      </c>
      <c r="E11" s="51">
        <v>0.2</v>
      </c>
      <c r="F11" s="83">
        <v>600</v>
      </c>
      <c r="G11" s="17">
        <f t="shared" si="0"/>
        <v>960</v>
      </c>
    </row>
    <row r="12" spans="2:9" s="6" customFormat="1" ht="18" customHeight="1" x14ac:dyDescent="0.3">
      <c r="B12" s="99" t="s">
        <v>140</v>
      </c>
      <c r="C12" s="98">
        <v>1</v>
      </c>
      <c r="D12" s="98">
        <v>8</v>
      </c>
      <c r="E12" s="51">
        <v>0.2</v>
      </c>
      <c r="F12" s="83">
        <v>470</v>
      </c>
      <c r="G12" s="17">
        <f t="shared" si="0"/>
        <v>752</v>
      </c>
    </row>
    <row r="13" spans="2:9" s="6" customFormat="1" ht="18" customHeight="1" x14ac:dyDescent="0.3">
      <c r="B13" s="97" t="s">
        <v>141</v>
      </c>
      <c r="C13" s="98">
        <v>1</v>
      </c>
      <c r="D13" s="98">
        <v>8</v>
      </c>
      <c r="E13" s="23">
        <v>0.2</v>
      </c>
      <c r="F13" s="83">
        <v>470</v>
      </c>
      <c r="G13" s="17">
        <f t="shared" si="0"/>
        <v>752</v>
      </c>
    </row>
    <row r="14" spans="2:9" s="6" customFormat="1" ht="18" customHeight="1" x14ac:dyDescent="0.3">
      <c r="B14" s="16"/>
      <c r="C14" s="48"/>
      <c r="D14" s="60"/>
      <c r="E14" s="51"/>
      <c r="F14" s="83"/>
      <c r="G14" s="17"/>
    </row>
    <row r="15" spans="2:9" s="6" customFormat="1" ht="18" hidden="1" customHeight="1" x14ac:dyDescent="0.3">
      <c r="B15" s="57"/>
      <c r="C15" s="58"/>
      <c r="D15" s="61"/>
      <c r="E15" s="59"/>
      <c r="F15" s="84"/>
      <c r="G15" s="17"/>
    </row>
    <row r="16" spans="2:9" s="6" customFormat="1" ht="18" customHeight="1" x14ac:dyDescent="0.3">
      <c r="B16" s="16"/>
      <c r="C16" s="48"/>
      <c r="D16" s="60"/>
      <c r="E16" s="51"/>
      <c r="F16" s="83"/>
      <c r="G16" s="17"/>
    </row>
    <row r="17" spans="2:8" ht="18" customHeight="1" x14ac:dyDescent="0.25">
      <c r="B17" s="142" t="s">
        <v>75</v>
      </c>
      <c r="C17" s="143"/>
      <c r="D17" s="143"/>
      <c r="E17" s="143"/>
      <c r="F17" s="144"/>
      <c r="G17" s="18">
        <f>+SUM(G9:G16)</f>
        <v>8864</v>
      </c>
      <c r="H17" s="3"/>
    </row>
    <row r="18" spans="2:8" s="6" customFormat="1" ht="18" customHeight="1" x14ac:dyDescent="0.3">
      <c r="E18" s="37"/>
    </row>
    <row r="19" spans="2:8" s="6" customFormat="1" ht="18" customHeight="1" x14ac:dyDescent="0.3">
      <c r="C19" s="20"/>
      <c r="D19" s="21"/>
      <c r="E19" s="37"/>
    </row>
    <row r="20" spans="2:8" x14ac:dyDescent="0.25">
      <c r="E20" s="37"/>
      <c r="F20" s="6"/>
      <c r="G20" s="6"/>
    </row>
    <row r="21" spans="2:8" x14ac:dyDescent="0.25">
      <c r="E21" s="37"/>
      <c r="F21" s="6"/>
      <c r="G21" s="6"/>
    </row>
    <row r="22" spans="2:8" x14ac:dyDescent="0.25">
      <c r="E22" s="37"/>
      <c r="F22" s="6"/>
      <c r="G22" s="6"/>
    </row>
    <row r="23" spans="2:8" x14ac:dyDescent="0.25">
      <c r="E23" s="37"/>
      <c r="F23" s="6"/>
      <c r="G23" s="6"/>
    </row>
    <row r="24" spans="2:8" x14ac:dyDescent="0.25">
      <c r="E24" s="37"/>
      <c r="F24" s="6"/>
      <c r="G24" s="6"/>
    </row>
  </sheetData>
  <mergeCells count="6">
    <mergeCell ref="B2:G2"/>
    <mergeCell ref="B3:G3"/>
    <mergeCell ref="B6:B7"/>
    <mergeCell ref="C6:C7"/>
    <mergeCell ref="B17:F17"/>
    <mergeCell ref="D6:E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J22"/>
  <sheetViews>
    <sheetView zoomScale="93" workbookViewId="0">
      <selection activeCell="H10" sqref="H10"/>
    </sheetView>
  </sheetViews>
  <sheetFormatPr baseColWidth="10" defaultColWidth="11.44140625" defaultRowHeight="13.2" x14ac:dyDescent="0.3"/>
  <cols>
    <col min="1" max="1" width="1.33203125" style="6" customWidth="1"/>
    <col min="2" max="2" width="61.88671875" style="6" customWidth="1"/>
    <col min="3" max="3" width="10" style="6" customWidth="1"/>
    <col min="4" max="4" width="10.5546875" style="6" customWidth="1"/>
    <col min="5" max="5" width="11.44140625" style="6"/>
    <col min="6" max="6" width="13.88671875" style="6" customWidth="1"/>
    <col min="7" max="7" width="12.88671875" style="37" customWidth="1"/>
    <col min="8" max="9" width="11.44140625" style="6"/>
    <col min="10" max="10" width="14.33203125" style="6" customWidth="1"/>
    <col min="11" max="16384" width="11.44140625" style="6"/>
  </cols>
  <sheetData>
    <row r="2" spans="2:10" x14ac:dyDescent="0.3">
      <c r="B2" s="131" t="s">
        <v>46</v>
      </c>
      <c r="C2" s="131"/>
      <c r="D2" s="131"/>
      <c r="E2" s="131"/>
      <c r="F2" s="131"/>
      <c r="G2" s="131"/>
      <c r="H2" s="131"/>
    </row>
    <row r="3" spans="2:10" ht="66" customHeight="1" x14ac:dyDescent="0.3">
      <c r="B3" s="125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25"/>
      <c r="D3" s="125"/>
      <c r="E3" s="125"/>
      <c r="F3" s="125"/>
      <c r="G3" s="125"/>
      <c r="H3" s="125"/>
    </row>
    <row r="4" spans="2:10" x14ac:dyDescent="0.2">
      <c r="B4" s="15" t="s">
        <v>67</v>
      </c>
      <c r="I4" s="8"/>
      <c r="J4" s="9"/>
    </row>
    <row r="5" spans="2:10" x14ac:dyDescent="0.3">
      <c r="B5" s="168" t="s">
        <v>16</v>
      </c>
      <c r="C5" s="167" t="s">
        <v>29</v>
      </c>
      <c r="D5" s="167" t="s">
        <v>31</v>
      </c>
      <c r="E5" s="167" t="s">
        <v>48</v>
      </c>
      <c r="F5" s="72" t="s">
        <v>17</v>
      </c>
      <c r="G5" s="169" t="s">
        <v>71</v>
      </c>
      <c r="H5" s="72" t="s">
        <v>0</v>
      </c>
    </row>
    <row r="6" spans="2:10" x14ac:dyDescent="0.3">
      <c r="B6" s="171"/>
      <c r="C6" s="169"/>
      <c r="D6" s="169"/>
      <c r="E6" s="169"/>
      <c r="F6" s="78" t="s">
        <v>18</v>
      </c>
      <c r="G6" s="170"/>
      <c r="H6" s="78" t="s">
        <v>1</v>
      </c>
    </row>
    <row r="7" spans="2:10" x14ac:dyDescent="0.3">
      <c r="B7" s="74" t="s">
        <v>70</v>
      </c>
      <c r="C7" s="75"/>
      <c r="D7" s="75"/>
      <c r="E7" s="75"/>
      <c r="F7" s="75"/>
      <c r="G7" s="79"/>
      <c r="H7" s="80"/>
    </row>
    <row r="8" spans="2:10" x14ac:dyDescent="0.3">
      <c r="B8" s="100" t="s">
        <v>142</v>
      </c>
      <c r="C8" s="101" t="s">
        <v>131</v>
      </c>
      <c r="D8" s="101">
        <v>1</v>
      </c>
      <c r="E8" s="102">
        <v>8</v>
      </c>
      <c r="F8" s="49">
        <v>800</v>
      </c>
      <c r="G8" s="103">
        <v>0.2</v>
      </c>
      <c r="H8" s="49">
        <f>D8*E8*F8*G8</f>
        <v>1280</v>
      </c>
    </row>
    <row r="9" spans="2:10" x14ac:dyDescent="0.3">
      <c r="B9" s="32" t="s">
        <v>143</v>
      </c>
      <c r="C9" s="29" t="s">
        <v>131</v>
      </c>
      <c r="D9" s="29">
        <v>1</v>
      </c>
      <c r="E9" s="33">
        <f>+E8</f>
        <v>8</v>
      </c>
      <c r="F9" s="47">
        <v>200</v>
      </c>
      <c r="G9" s="53">
        <f>+G8</f>
        <v>0.2</v>
      </c>
      <c r="H9" s="49">
        <f>D9*E9*F9*G9</f>
        <v>320</v>
      </c>
    </row>
    <row r="10" spans="2:10" x14ac:dyDescent="0.3">
      <c r="B10" s="38"/>
      <c r="C10" s="38"/>
      <c r="D10" s="38"/>
      <c r="E10" s="38"/>
      <c r="F10" s="38"/>
      <c r="G10" s="54" t="s">
        <v>73</v>
      </c>
      <c r="H10" s="27">
        <f>SUM(H8:H9)</f>
        <v>1600</v>
      </c>
    </row>
    <row r="11" spans="2:10" x14ac:dyDescent="0.3">
      <c r="B11" s="74" t="s">
        <v>72</v>
      </c>
      <c r="C11" s="75"/>
      <c r="D11" s="75"/>
      <c r="E11" s="75"/>
      <c r="F11" s="75"/>
      <c r="G11" s="79"/>
      <c r="H11" s="80"/>
    </row>
    <row r="12" spans="2:10" ht="15" customHeight="1" x14ac:dyDescent="0.3">
      <c r="B12" s="32" t="s">
        <v>144</v>
      </c>
      <c r="C12" s="29" t="s">
        <v>131</v>
      </c>
      <c r="D12" s="29">
        <v>2</v>
      </c>
      <c r="E12" s="30">
        <v>8</v>
      </c>
      <c r="F12" s="47">
        <v>486</v>
      </c>
      <c r="G12" s="53">
        <f>+G9</f>
        <v>0.2</v>
      </c>
      <c r="H12" s="49">
        <f t="shared" ref="H12:H14" si="0">D12*E12*F12*G12</f>
        <v>1555.2</v>
      </c>
    </row>
    <row r="13" spans="2:10" ht="15" customHeight="1" x14ac:dyDescent="0.3">
      <c r="B13" s="32" t="s">
        <v>145</v>
      </c>
      <c r="C13" s="29" t="s">
        <v>131</v>
      </c>
      <c r="D13" s="29">
        <v>1</v>
      </c>
      <c r="E13" s="33">
        <v>8</v>
      </c>
      <c r="F13" s="47">
        <v>100</v>
      </c>
      <c r="G13" s="53">
        <f>+G12</f>
        <v>0.2</v>
      </c>
      <c r="H13" s="49">
        <f t="shared" si="0"/>
        <v>160</v>
      </c>
    </row>
    <row r="14" spans="2:10" x14ac:dyDescent="0.3">
      <c r="B14" s="32" t="s">
        <v>146</v>
      </c>
      <c r="C14" s="29" t="s">
        <v>131</v>
      </c>
      <c r="D14" s="29">
        <v>2</v>
      </c>
      <c r="E14" s="33">
        <v>8</v>
      </c>
      <c r="F14" s="47">
        <v>100</v>
      </c>
      <c r="G14" s="53">
        <f>+G13</f>
        <v>0.2</v>
      </c>
      <c r="H14" s="49">
        <f t="shared" si="0"/>
        <v>320</v>
      </c>
    </row>
    <row r="15" spans="2:10" x14ac:dyDescent="0.3">
      <c r="B15" s="32"/>
      <c r="C15" s="29"/>
      <c r="D15" s="29"/>
      <c r="E15" s="30"/>
      <c r="F15" s="52"/>
      <c r="G15" s="53"/>
      <c r="H15" s="52"/>
    </row>
    <row r="16" spans="2:10" x14ac:dyDescent="0.3">
      <c r="B16" s="38"/>
      <c r="C16" s="38"/>
      <c r="D16" s="38"/>
      <c r="E16" s="38"/>
      <c r="F16" s="38"/>
      <c r="G16" s="54" t="s">
        <v>74</v>
      </c>
      <c r="H16" s="27">
        <f>SUM(H12:H15)</f>
        <v>2035.2</v>
      </c>
    </row>
    <row r="18" spans="2:9" x14ac:dyDescent="0.3">
      <c r="H18" s="35"/>
    </row>
    <row r="19" spans="2:9" x14ac:dyDescent="0.3">
      <c r="E19" s="40" t="s">
        <v>76</v>
      </c>
      <c r="F19" s="39">
        <f>+'Form 5 - Gastos Generales'!G17</f>
        <v>8864</v>
      </c>
    </row>
    <row r="20" spans="2:9" x14ac:dyDescent="0.3">
      <c r="E20" s="40" t="s">
        <v>70</v>
      </c>
      <c r="F20" s="39">
        <f>+H10</f>
        <v>1600</v>
      </c>
    </row>
    <row r="21" spans="2:9" x14ac:dyDescent="0.3">
      <c r="E21" s="40" t="s">
        <v>72</v>
      </c>
      <c r="F21" s="39">
        <f>+H16</f>
        <v>2035.2</v>
      </c>
    </row>
    <row r="22" spans="2:9" x14ac:dyDescent="0.3">
      <c r="B22" s="40"/>
      <c r="E22" s="36" t="s">
        <v>77</v>
      </c>
      <c r="F22" s="27">
        <f>+SUM(F19:F21)</f>
        <v>12499.2</v>
      </c>
      <c r="I22" s="9"/>
    </row>
  </sheetData>
  <mergeCells count="7">
    <mergeCell ref="G5:G6"/>
    <mergeCell ref="B2:H2"/>
    <mergeCell ref="B3:H3"/>
    <mergeCell ref="B5:B6"/>
    <mergeCell ref="C5:C6"/>
    <mergeCell ref="D5:D6"/>
    <mergeCell ref="E5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Datos Generales</vt:lpstr>
      <vt:lpstr>Form 1 - Resumen</vt:lpstr>
      <vt:lpstr>Form 2 - Remuneraciones</vt:lpstr>
      <vt:lpstr>Form 3 - Beneficios</vt:lpstr>
      <vt:lpstr>Form 4 - C.D.</vt:lpstr>
      <vt:lpstr>Form 5 - Gastos Generales</vt:lpstr>
      <vt:lpstr>Form 6 - Gastos Generales</vt:lpstr>
      <vt:lpstr>'Form 1 - Resumen'!Área_de_impresión</vt:lpstr>
      <vt:lpstr>'Form 2 - Remuneraciones'!Área_de_impresión</vt:lpstr>
      <vt:lpstr>'Form 3 - Beneficios'!Área_de_impresión</vt:lpstr>
      <vt:lpstr>'Form 4 - C.D.'!Área_de_impresión</vt:lpstr>
      <vt:lpstr>'Form 5 - Gastos Generales'!Área_de_impresión</vt:lpstr>
      <vt:lpstr>'Form 6 - Gastos Generales'!Área_de_impresión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2025-07-01T00:15:02Z</dcterms:created>
  <dcterms:modified xsi:type="dcterms:W3CDTF">2025-11-18T15:50:25Z</dcterms:modified>
</cp:coreProperties>
</file>